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6CB7B382-8F99-40C0-995A-AB624FBFF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4" i="1" l="1"/>
  <c r="Y104" i="1"/>
  <c r="W104" i="1"/>
  <c r="Z103" i="1"/>
  <c r="Y103" i="1"/>
  <c r="W103" i="1"/>
  <c r="Z102" i="1"/>
  <c r="Y102" i="1"/>
  <c r="W102" i="1"/>
  <c r="Z101" i="1"/>
  <c r="Y101" i="1"/>
  <c r="W101" i="1"/>
  <c r="Z100" i="1"/>
  <c r="Y100" i="1"/>
  <c r="W100" i="1"/>
  <c r="Z99" i="1"/>
  <c r="Y99" i="1"/>
  <c r="W99" i="1"/>
  <c r="Z98" i="1"/>
  <c r="Y98" i="1"/>
  <c r="W98" i="1"/>
  <c r="Z97" i="1"/>
  <c r="W97" i="1"/>
  <c r="Z96" i="1"/>
  <c r="Y96" i="1"/>
  <c r="W96" i="1"/>
  <c r="Z95" i="1"/>
  <c r="Y95" i="1"/>
  <c r="W95" i="1"/>
  <c r="Z94" i="1"/>
  <c r="Y94" i="1"/>
  <c r="W94" i="1"/>
  <c r="Z93" i="1"/>
  <c r="W93" i="1"/>
  <c r="Z92" i="1"/>
  <c r="Y92" i="1"/>
  <c r="W92" i="1"/>
  <c r="Z91" i="1"/>
  <c r="Y91" i="1"/>
  <c r="W91" i="1"/>
  <c r="W90" i="1"/>
  <c r="W89" i="1"/>
  <c r="W88" i="1"/>
  <c r="Y87" i="1"/>
  <c r="W87" i="1"/>
  <c r="W86" i="1"/>
  <c r="Y85" i="1"/>
  <c r="W85" i="1"/>
  <c r="W84" i="1"/>
  <c r="W83" i="1"/>
  <c r="W82" i="1"/>
  <c r="Y81" i="1"/>
  <c r="W81" i="1"/>
  <c r="W80" i="1"/>
  <c r="W79" i="1"/>
  <c r="W78" i="1"/>
  <c r="W77" i="1"/>
  <c r="W76" i="1"/>
  <c r="W75" i="1"/>
  <c r="Y74" i="1"/>
  <c r="W74" i="1"/>
  <c r="W73" i="1"/>
  <c r="Y72" i="1"/>
  <c r="W72" i="1"/>
  <c r="W71" i="1"/>
  <c r="Y70" i="1"/>
  <c r="W70" i="1"/>
  <c r="Y69" i="1"/>
  <c r="W69" i="1"/>
  <c r="W68" i="1"/>
  <c r="W67" i="1"/>
  <c r="W66" i="1"/>
  <c r="W65" i="1"/>
  <c r="Y64" i="1"/>
  <c r="W64" i="1"/>
  <c r="W63" i="1"/>
  <c r="W62" i="1"/>
  <c r="W61" i="1"/>
  <c r="W60" i="1"/>
  <c r="Y59" i="1"/>
  <c r="W59" i="1"/>
  <c r="W58" i="1"/>
  <c r="W57" i="1"/>
  <c r="W56" i="1"/>
  <c r="W55" i="1"/>
  <c r="Y54" i="1"/>
  <c r="W54" i="1"/>
  <c r="Y53" i="1"/>
  <c r="W53" i="1"/>
  <c r="W52" i="1"/>
  <c r="W51" i="1"/>
  <c r="W50" i="1"/>
  <c r="W49" i="1"/>
  <c r="W48" i="1"/>
  <c r="Y47" i="1"/>
  <c r="W47" i="1"/>
  <c r="Y46" i="1"/>
  <c r="W46" i="1"/>
  <c r="Y45" i="1"/>
  <c r="W45" i="1"/>
  <c r="W44" i="1"/>
  <c r="Y43" i="1"/>
  <c r="W43" i="1"/>
  <c r="Y42" i="1"/>
  <c r="W42" i="1"/>
  <c r="Y41" i="1"/>
  <c r="W41" i="1"/>
  <c r="W40" i="1"/>
  <c r="W39" i="1"/>
  <c r="W38" i="1"/>
  <c r="W37" i="1"/>
  <c r="W36" i="1"/>
  <c r="W35" i="1"/>
  <c r="W34" i="1"/>
  <c r="W33" i="1"/>
  <c r="Y32" i="1"/>
  <c r="W32" i="1"/>
  <c r="Y31" i="1"/>
  <c r="W31" i="1"/>
  <c r="Y30" i="1"/>
  <c r="W30" i="1"/>
  <c r="Y29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<sst xmlns="http://schemas.openxmlformats.org/spreadsheetml/2006/main" count="2451" uniqueCount="322">
  <si>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</si>
  <si>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</si>
  <si>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</si>
  <si>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</si>
  <si>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</si>
  <si>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</si>
  <si>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</si>
  <si>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</si>
  <si>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</si>
  <si>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</si>
  <si>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</si>
  <si>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</si>
  <si>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</si>
  <si>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</si>
  <si>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</si>
  <si>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</si>
  <si>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</si>
  <si>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</si>
  <si>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</si>
  <si>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</si>
  <si>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</si>
  <si>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</si>
  <si>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</si>
  <si>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</si>
  <si>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</si>
  <si>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</si>
  <si>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</si>
  <si>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</si>
  <si>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</si>
  <si>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</si>
  <si>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</si>
  <si>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</si>
  <si>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0020042</t>
  </si>
  <si>
    <t>LIP-P</t>
  </si>
  <si>
    <t>Phospholipids, Serum or Plasma</t>
  </si>
  <si>
    <t>x</t>
  </si>
  <si>
    <t>0020159</t>
  </si>
  <si>
    <t>PCHE PHENO</t>
  </si>
  <si>
    <t>Pseudocholinesterase, Dibucaine Inhibition</t>
  </si>
  <si>
    <t>0020167</t>
  </si>
  <si>
    <t>CHE-P</t>
  </si>
  <si>
    <t>Pseudocholinesterase, Total</t>
  </si>
  <si>
    <t>0030002</t>
  </si>
  <si>
    <t>VW MUL PAN</t>
  </si>
  <si>
    <t>von Willebrand Multimeric Panel</t>
  </si>
  <si>
    <t>0030026</t>
  </si>
  <si>
    <t>F8 BETHR</t>
  </si>
  <si>
    <t>Factor VIII Activity with Reflex to Bethesda Quantitative, Factor VIII</t>
  </si>
  <si>
    <t>0030041</t>
  </si>
  <si>
    <t>PROT CF R</t>
  </si>
  <si>
    <t>Protein C, Functional with Reflex to Protein C, Total Antigen</t>
  </si>
  <si>
    <t>0030095</t>
  </si>
  <si>
    <t>F8</t>
  </si>
  <si>
    <t>Factor VIII, Activity</t>
  </si>
  <si>
    <t>0030111</t>
  </si>
  <si>
    <t>PROT C</t>
  </si>
  <si>
    <t>Protein C, Total Antigen</t>
  </si>
  <si>
    <t>0030112</t>
  </si>
  <si>
    <t>PROT S</t>
  </si>
  <si>
    <t>Protein S, Total Antigen</t>
  </si>
  <si>
    <t>0030113</t>
  </si>
  <si>
    <t>Protein C Funct</t>
  </si>
  <si>
    <t>Protein C, Functional</t>
  </si>
  <si>
    <t>0030114</t>
  </si>
  <si>
    <t>PROT S F</t>
  </si>
  <si>
    <t>Protein S, Functional</t>
  </si>
  <si>
    <t>0030116</t>
  </si>
  <si>
    <t>C/S TOTAL</t>
  </si>
  <si>
    <t>Protein C and S Panel, Total, Antigen</t>
  </si>
  <si>
    <t>0030125</t>
  </si>
  <si>
    <t>VW PANEL</t>
  </si>
  <si>
    <t>von Willebrand Panel</t>
  </si>
  <si>
    <t>0030127</t>
  </si>
  <si>
    <t>APC RST</t>
  </si>
  <si>
    <t>APC Resistance Profile</t>
  </si>
  <si>
    <t>0030182</t>
  </si>
  <si>
    <t>C/S PANEL</t>
  </si>
  <si>
    <t>Protein C and S Panel, Functional</t>
  </si>
  <si>
    <t>0030190</t>
  </si>
  <si>
    <t>PLG</t>
  </si>
  <si>
    <t>Plasminogen Activity</t>
  </si>
  <si>
    <t>0030192</t>
  </si>
  <si>
    <t>APC R</t>
  </si>
  <si>
    <t>APC Resistance Profile with Reflex to Factor V Leiden</t>
  </si>
  <si>
    <t>0030250</t>
  </si>
  <si>
    <t>vWF RCF</t>
  </si>
  <si>
    <t>von Willebrand Factor Activity (Ristocetin Cofactor)</t>
  </si>
  <si>
    <t>0030284</t>
  </si>
  <si>
    <t>VW PANEL 2</t>
  </si>
  <si>
    <t>von Willebrand Modified Panel</t>
  </si>
  <si>
    <t>0030285</t>
  </si>
  <si>
    <t>VWF/AG</t>
  </si>
  <si>
    <t>von Willebrand Factor Antigen</t>
  </si>
  <si>
    <t>0050011</t>
  </si>
  <si>
    <t>RPR FTA</t>
  </si>
  <si>
    <t>Rapid Plasma Reagin (RPR) with Reflex to Titer and FTA-ABS</t>
  </si>
  <si>
    <t>0050471</t>
  </si>
  <si>
    <t>RPRT</t>
  </si>
  <si>
    <t>Rapid Plasma Reagin (RPR) with Reflex to Titer</t>
  </si>
  <si>
    <t>0050478</t>
  </si>
  <si>
    <t>RPR PAN</t>
  </si>
  <si>
    <t>Rapid Plasma Reagin (RPR) with Reflex to Titer and TP-PA Confirmation</t>
  </si>
  <si>
    <t>0051076</t>
  </si>
  <si>
    <t>CHAGAS G</t>
  </si>
  <si>
    <t xml:space="preserve">Trypanosoma cruzi IgG, purified antigen
</t>
  </si>
  <si>
    <t>0051684</t>
  </si>
  <si>
    <t>G6PD AFRIC</t>
  </si>
  <si>
    <t>Glucose-6-Phosphate Dehydrogenase (G6PD) 2 Mutations</t>
  </si>
  <si>
    <t>0060043</t>
  </si>
  <si>
    <t>PARVPCR</t>
  </si>
  <si>
    <t>Parvovirus B19 by Qualitative PCR</t>
  </si>
  <si>
    <t>0060841</t>
  </si>
  <si>
    <t>ML TICAR</t>
  </si>
  <si>
    <t>Antibiotic Level, Ticarcillin</t>
  </si>
  <si>
    <t>0060842</t>
  </si>
  <si>
    <t>ML PIP</t>
  </si>
  <si>
    <t>Antibiotic Level, Piperacillin</t>
  </si>
  <si>
    <t>0060843</t>
  </si>
  <si>
    <t>ML NAF</t>
  </si>
  <si>
    <t>Antibiotic Level, Nafcillin</t>
  </si>
  <si>
    <t>0060844</t>
  </si>
  <si>
    <t>ML MERO</t>
  </si>
  <si>
    <t>Antibiotic Level, Meropenem</t>
  </si>
  <si>
    <t>0060845</t>
  </si>
  <si>
    <t>ML AZTREO</t>
  </si>
  <si>
    <t>Antibiotic Level, Aztreonam</t>
  </si>
  <si>
    <t>0070010</t>
  </si>
  <si>
    <t>ACTH</t>
  </si>
  <si>
    <t>Adrenocorticotropic Hormone</t>
  </si>
  <si>
    <t>0070045</t>
  </si>
  <si>
    <t>ESTRA</t>
  </si>
  <si>
    <t>Estradiol (Adult Premenopausal Females or Individuals on Estrogen Hormone Therapy)</t>
  </si>
  <si>
    <t>0070060</t>
  </si>
  <si>
    <t>IGFBP-3</t>
  </si>
  <si>
    <t>Insulin-Like Growth Factor Binding Protein-3 (IGFBP-3)</t>
  </si>
  <si>
    <t>0070172</t>
  </si>
  <si>
    <t>PTHI</t>
  </si>
  <si>
    <t>Parathyroid Hormone, Intact with Calcium</t>
  </si>
  <si>
    <t>0070283</t>
  </si>
  <si>
    <t>STR</t>
  </si>
  <si>
    <t>Soluble Transferrin Receptor (Change effective as of 10/20/25: Refer to 3020070 in the October Hotline)</t>
  </si>
  <si>
    <t>0070346</t>
  </si>
  <si>
    <t>PTH-INT</t>
  </si>
  <si>
    <t>Parathyroid Hormone, Intact</t>
  </si>
  <si>
    <t>0080045</t>
  </si>
  <si>
    <t>B-OH</t>
  </si>
  <si>
    <t>Beta-Hydroxybutyric Acid</t>
  </si>
  <si>
    <t>0080135</t>
  </si>
  <si>
    <t>G6PD</t>
  </si>
  <si>
    <t>Glucose-6-Phosphate Dehydrogenase</t>
  </si>
  <si>
    <t>0081208</t>
  </si>
  <si>
    <t>AFP L3</t>
  </si>
  <si>
    <t>Alpha Fetoprotein, Total and L3 Percent</t>
  </si>
  <si>
    <t>0092281</t>
  </si>
  <si>
    <t>VWF MULTI</t>
  </si>
  <si>
    <t>von Willebrand Factor Multimers</t>
  </si>
  <si>
    <t>0098727</t>
  </si>
  <si>
    <t>ALPHA 2A</t>
  </si>
  <si>
    <t>Alpha-2-Antiplasmin, Activity</t>
  </si>
  <si>
    <t>0098894</t>
  </si>
  <si>
    <t>Protein S Free</t>
  </si>
  <si>
    <t>Protein S Free, Antigen</t>
  </si>
  <si>
    <t>0099165</t>
  </si>
  <si>
    <t>GLUCA</t>
  </si>
  <si>
    <t>Glucagon</t>
  </si>
  <si>
    <t>0099640</t>
  </si>
  <si>
    <t>HALO</t>
  </si>
  <si>
    <t>Haloperidol</t>
  </si>
  <si>
    <t>0099906</t>
  </si>
  <si>
    <t>FLUPHEN</t>
  </si>
  <si>
    <t>Fluphenazine</t>
  </si>
  <si>
    <t>2001491</t>
  </si>
  <si>
    <t>PTH FNA</t>
  </si>
  <si>
    <t>Parathyroid Hormone, Fine Needle Aspiration (FNA)</t>
  </si>
  <si>
    <t>2002269</t>
  </si>
  <si>
    <t>PRS FREE R</t>
  </si>
  <si>
    <t>Protein S, Free Antigen with Reflex to Protein S, Total Antigen</t>
  </si>
  <si>
    <t>2002357</t>
  </si>
  <si>
    <t>JAK2 EX12</t>
  </si>
  <si>
    <t>JAK2 Exon 12 Mutation Analysis by PCR (Change effective as of 10/20/25: Refer to 3020079 in the October Hotline)</t>
  </si>
  <si>
    <t>2002378</t>
  </si>
  <si>
    <t>FISH EOS P</t>
  </si>
  <si>
    <t>Eosinophilia Panel by FISH (Change effective as of 10/20/25: Refer to 3020097 in the October Hotline)</t>
  </si>
  <si>
    <t>2003118</t>
  </si>
  <si>
    <t>QUETIAP</t>
  </si>
  <si>
    <t>Quetiapine, Serum or Plasma</t>
  </si>
  <si>
    <t>2003220</t>
  </si>
  <si>
    <t>FAC 13 MUT</t>
  </si>
  <si>
    <t>Factor XIII (F13A1) V34L Variant</t>
  </si>
  <si>
    <t>2003386</t>
  </si>
  <si>
    <t>PROT C/S R</t>
  </si>
  <si>
    <t>Protein C, Functional with Reflex to Protein C, Total and Protein S, Free with Reflex to Protein S, Total</t>
  </si>
  <si>
    <t>2003387</t>
  </si>
  <si>
    <t>VW PANEL R</t>
  </si>
  <si>
    <t>von Willebrand Panel with Reflex to von Willebrand Multimeric Analysis</t>
  </si>
  <si>
    <t>2004886</t>
  </si>
  <si>
    <t>ML CEFTAZ</t>
  </si>
  <si>
    <t>Antibiotic Level, Ceftazidime</t>
  </si>
  <si>
    <t>2005506</t>
  </si>
  <si>
    <t>TVAG AMD</t>
  </si>
  <si>
    <t>Trichomonas vaginalis by Transcription-Mediated Amplification (TMA)</t>
  </si>
  <si>
    <t>2006182</t>
  </si>
  <si>
    <t>F13 A</t>
  </si>
  <si>
    <t>Factor XIII Activity</t>
  </si>
  <si>
    <t>2006258</t>
  </si>
  <si>
    <t>STD PANEL1</t>
  </si>
  <si>
    <t>Sexually Transmitted Disease Panel 1 by Transcription-Mediated Amplification</t>
  </si>
  <si>
    <t>2006491</t>
  </si>
  <si>
    <t>FDP PLASMA</t>
  </si>
  <si>
    <t>Fibrin/Fibrinogen Degradation Split Products, Plasma</t>
  </si>
  <si>
    <t>2006550</t>
  </si>
  <si>
    <t>THYROG MS</t>
  </si>
  <si>
    <t xml:space="preserve">Thyroglobulin by LC-MS/MS, Serum or Plasma
</t>
  </si>
  <si>
    <t>2007132</t>
  </si>
  <si>
    <t>BRAF HCL</t>
  </si>
  <si>
    <t>BRAF V600E Mutation Detection in Hairy Cell Leukemia by Real-Time PCR, Quantitative</t>
  </si>
  <si>
    <t>2007443</t>
  </si>
  <si>
    <t>RPR REV</t>
  </si>
  <si>
    <t>Rapid Plasma Reagin (RPR) with Reflex to RPR Titer or T. pallidum Antibody by Particle Agglutination </t>
  </si>
  <si>
    <t>2007473</t>
  </si>
  <si>
    <t>ADENOPCR</t>
  </si>
  <si>
    <t>Adenovirus by Qualitative PCR</t>
  </si>
  <si>
    <t>2007945</t>
  </si>
  <si>
    <t>ARIPIPRAZO</t>
  </si>
  <si>
    <t>Aripiprazole and Metabolite, Serum or Plasma</t>
  </si>
  <si>
    <t>2008460</t>
  </si>
  <si>
    <t>RBC BAND3</t>
  </si>
  <si>
    <t>RBC Band 3 Protein Reduction in Hereditary Spherocytosis</t>
  </si>
  <si>
    <t>2009418</t>
  </si>
  <si>
    <t>HISTOGM U</t>
  </si>
  <si>
    <t>Histoplasma Galactomannan Antigen Quantitative by EIA, Urine</t>
  </si>
  <si>
    <t>2013070</t>
  </si>
  <si>
    <t>PGE</t>
  </si>
  <si>
    <t>Platelet Surface Glycoprotein Expression (PGE) by Flow Cytometry, Whole Blood</t>
  </si>
  <si>
    <t>2013433</t>
  </si>
  <si>
    <t>CLOZAP SP</t>
  </si>
  <si>
    <t>Clozapine and Metabolites, Serum or Plasma, Quantitative</t>
  </si>
  <si>
    <t>3000724</t>
  </si>
  <si>
    <t>B-ALL MRD</t>
  </si>
  <si>
    <t>B-Lymphoblastic Leukemia (B-ALL) Minimum Residual Disease Detection by Flow Cytometry</t>
  </si>
  <si>
    <t>3001255</t>
  </si>
  <si>
    <t>14-3-3 TAU</t>
  </si>
  <si>
    <t>Prion Markers (CJD), CSF (Change effective as of 10/20/25: Refer to 3019310 in the October Hotline)</t>
  </si>
  <si>
    <t>3002069</t>
  </si>
  <si>
    <t>MM MRD</t>
  </si>
  <si>
    <t>Multiple Myeloma Minimum Residual Disease by Flow Cytometry</t>
  </si>
  <si>
    <t>3002343</t>
  </si>
  <si>
    <t>CHROM F8</t>
  </si>
  <si>
    <t>Chromogenic Factor VIII, Activity</t>
  </si>
  <si>
    <t>3002638</t>
  </si>
  <si>
    <t>COVID19NAA</t>
  </si>
  <si>
    <t>SARS-CoV-2 (COVID-19) by NAA</t>
  </si>
  <si>
    <t>3004071</t>
  </si>
  <si>
    <t>VWF GPIBM</t>
  </si>
  <si>
    <t>von Willebrand Factor (VWF) GPIbM Activity (Change effective as of 10/20/25: Refer to 3019671 in the October Hotline)</t>
  </si>
  <si>
    <t>3004090</t>
  </si>
  <si>
    <t>APIX</t>
  </si>
  <si>
    <t>Apixaban Level</t>
  </si>
  <si>
    <t>3004094</t>
  </si>
  <si>
    <t>RIVAROX</t>
  </si>
  <si>
    <t>Rivaroxaban Level</t>
  </si>
  <si>
    <t>3004308</t>
  </si>
  <si>
    <t>MLH1 PCR</t>
  </si>
  <si>
    <t>MLH1 Promoter Methylation</t>
  </si>
  <si>
    <t>3005874</t>
  </si>
  <si>
    <t>KRA QQQ CD</t>
  </si>
  <si>
    <t xml:space="preserve">Kratom, Umbilical Cord, Qualitative 
</t>
  </si>
  <si>
    <t>3006247</t>
  </si>
  <si>
    <t>AS-PWS DD</t>
  </si>
  <si>
    <t xml:space="preserve">Angelman Syndrome and Prader-Willi Syndrome by Methylation-Specific MLPA
</t>
  </si>
  <si>
    <t>3006343</t>
  </si>
  <si>
    <t>PRENAT HEP</t>
  </si>
  <si>
    <t>Prenatal Hepatitis Panel (Change effective as of 10/20/25: Refer to 3019856)</t>
  </si>
  <si>
    <t>3016840</t>
  </si>
  <si>
    <t>PV REFLEX</t>
  </si>
  <si>
    <t xml:space="preserve">JAK2 (V617F) Mutation by ddPCR, Qualitative With Reflex to JAK2 Exon 12-Mutation Analysis by PCR
</t>
  </si>
  <si>
    <t>3016866</t>
  </si>
  <si>
    <t>CORT S TMS</t>
  </si>
  <si>
    <t>Cortisol by LC-MS/MS, Salivary</t>
  </si>
  <si>
    <t>3019126</t>
  </si>
  <si>
    <t>11Q FISH</t>
  </si>
  <si>
    <t xml:space="preserve">11Q Aberrations by FISH
</t>
  </si>
  <si>
    <t>3019135</t>
  </si>
  <si>
    <t>HGBCL RFLX</t>
  </si>
  <si>
    <t xml:space="preserve">High-Grade B-Cell Lymphoma Reflex Panel by FISH, Tissue
</t>
  </si>
  <si>
    <t>3019310</t>
  </si>
  <si>
    <t>PRION</t>
  </si>
  <si>
    <t>Prion Markers (CJD) in CSF</t>
  </si>
  <si>
    <t>3019671</t>
  </si>
  <si>
    <t>VWF_GPIBM</t>
  </si>
  <si>
    <t>von Willebrand Factor (VWF) GPIbM Activity</t>
  </si>
  <si>
    <t>3019803</t>
  </si>
  <si>
    <t>AS-PWSDDFE</t>
  </si>
  <si>
    <t>Angelman Syndrome and Prader-Willi Syndrome by Methylation-Specific MLPA, Fetal</t>
  </si>
  <si>
    <t>3019856</t>
  </si>
  <si>
    <t>VPRENATHEP</t>
  </si>
  <si>
    <t>Viral Hepatitis Prenatal Panel</t>
  </si>
  <si>
    <t>3019882</t>
  </si>
  <si>
    <t>STR DON PR</t>
  </si>
  <si>
    <t>Chimerism, Donor, Pretransplant Process and Hold</t>
  </si>
  <si>
    <t>3019908</t>
  </si>
  <si>
    <t>HENS G R</t>
  </si>
  <si>
    <t>Bartonella henselae Antibody, IgG With Reflex to Endpoint Titer</t>
  </si>
  <si>
    <t>3019937</t>
  </si>
  <si>
    <t>HD PCR FE</t>
  </si>
  <si>
    <t>Huntington Disease (HD) CAG Repeat Expansion, Fetal</t>
  </si>
  <si>
    <t>3020058</t>
  </si>
  <si>
    <t>CHAGAS PAN</t>
  </si>
  <si>
    <t>Trypanosoma cruzi Antibody, IgG Panel</t>
  </si>
  <si>
    <t>3020065</t>
  </si>
  <si>
    <t>QUINT G R</t>
  </si>
  <si>
    <t>Bartonella quintana Antibody, IgG With Reflex to Endpoint Titer</t>
  </si>
  <si>
    <t>3020070</t>
  </si>
  <si>
    <t>STFR</t>
  </si>
  <si>
    <t xml:space="preserve">Soluble Transferrin Receptor, Serum or Plasma
</t>
  </si>
  <si>
    <t>3020079</t>
  </si>
  <si>
    <t>JAK2EX12</t>
  </si>
  <si>
    <t>JAK2 Exon 12-Mutation Analysis by PCR</t>
  </si>
  <si>
    <t>3020097</t>
  </si>
  <si>
    <t>FISH EOSP</t>
  </si>
  <si>
    <t>Eosinophilia Panel by FISH</t>
  </si>
  <si>
    <t>Effective as of October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</si>
</sst>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5"/>
  <sheetViews>
    <sheetView showGridLines="0" tabSelected="1" workbookViewId="0">
      <pane ySplit="3" topLeftCell="A4" activePane="bottomLeft" state="frozen"/>
      <selection pane="bottomLeft" activeCell="AF101" sqref="AF10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321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30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35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16" t="str">
        <f>HYPERLINK("http://www.aruplab.com/Testing-Information/resources/HotLines/HotLineDocs/Oct2025QHL/0020042.pdf","H")</f>
        <v>H</v>
      </c>
      <c r="X9" s="7" t="s">
        <v>0</v>
      </c>
      <c r="Y9" s="7" t="s">
        <v>0</v>
      </c>
      <c r="Z9" s="7" t="s">
        <v>0</v>
      </c>
      <c r="AA9" s="8">
        <v>45950</v>
      </c>
    </row>
    <row r="10" spans="1:27" ht="30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35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16" t="str">
        <f>HYPERLINK("http://www.aruplab.com/Testing-Information/resources/HotLines/HotLineDocs/Oct2025QHL/0020159.pdf","H")</f>
        <v>H</v>
      </c>
      <c r="X10" s="7" t="s">
        <v>0</v>
      </c>
      <c r="Y10" s="7" t="s">
        <v>0</v>
      </c>
      <c r="Z10" s="7" t="s">
        <v>0</v>
      </c>
      <c r="AA10" s="8">
        <v>45950</v>
      </c>
    </row>
    <row r="11" spans="1:27" ht="30" x14ac:dyDescent="0.2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35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16" t="str">
        <f>HYPERLINK("http://www.aruplab.com/Testing-Information/resources/HotLines/HotLineDocs/Oct2025QHL/0020167.pdf","H")</f>
        <v>H</v>
      </c>
      <c r="X11" s="7" t="s">
        <v>0</v>
      </c>
      <c r="Y11" s="7" t="s">
        <v>0</v>
      </c>
      <c r="Z11" s="7" t="s">
        <v>0</v>
      </c>
      <c r="AA11" s="8">
        <v>45950</v>
      </c>
    </row>
    <row r="12" spans="1:27" ht="30" x14ac:dyDescent="0.25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35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16" t="str">
        <f>HYPERLINK("http://www.aruplab.com/Testing-Information/resources/HotLines/HotLineDocs/Oct2025QHL/0030002.pdf","H")</f>
        <v>H</v>
      </c>
      <c r="X12" s="7" t="s">
        <v>0</v>
      </c>
      <c r="Y12" s="7" t="s">
        <v>0</v>
      </c>
      <c r="Z12" s="7" t="s">
        <v>0</v>
      </c>
      <c r="AA12" s="8">
        <v>45950</v>
      </c>
    </row>
    <row r="13" spans="1:27" ht="75" x14ac:dyDescent="0.25">
      <c r="A13" s="6" t="s">
        <v>45</v>
      </c>
      <c r="B13" s="6" t="s">
        <v>46</v>
      </c>
      <c r="C13" s="6" t="s">
        <v>47</v>
      </c>
      <c r="D13" s="7" t="s">
        <v>0</v>
      </c>
      <c r="E13" s="7" t="s">
        <v>0</v>
      </c>
      <c r="F13" s="7" t="s">
        <v>35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16" t="str">
        <f>HYPERLINK("http://www.aruplab.com/Testing-Information/resources/HotLines/HotLineDocs/Oct2025QHL/0030026.pdf","H")</f>
        <v>H</v>
      </c>
      <c r="X13" s="7" t="s">
        <v>0</v>
      </c>
      <c r="Y13" s="7" t="s">
        <v>0</v>
      </c>
      <c r="Z13" s="7" t="s">
        <v>0</v>
      </c>
      <c r="AA13" s="8">
        <v>45950</v>
      </c>
    </row>
    <row r="14" spans="1:27" ht="45" x14ac:dyDescent="0.25">
      <c r="A14" s="6" t="s">
        <v>48</v>
      </c>
      <c r="B14" s="6" t="s">
        <v>49</v>
      </c>
      <c r="C14" s="6" t="s">
        <v>50</v>
      </c>
      <c r="D14" s="7" t="s">
        <v>0</v>
      </c>
      <c r="E14" s="7" t="s">
        <v>0</v>
      </c>
      <c r="F14" s="7" t="s">
        <v>35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16" t="str">
        <f>HYPERLINK("http://www.aruplab.com/Testing-Information/resources/HotLines/HotLineDocs/Oct2025QHL/0030041.pdf","H")</f>
        <v>H</v>
      </c>
      <c r="X14" s="7" t="s">
        <v>0</v>
      </c>
      <c r="Y14" s="7" t="s">
        <v>0</v>
      </c>
      <c r="Z14" s="7" t="s">
        <v>0</v>
      </c>
      <c r="AA14" s="8">
        <v>45950</v>
      </c>
    </row>
    <row r="15" spans="1:27" x14ac:dyDescent="0.25">
      <c r="A15" s="6" t="s">
        <v>51</v>
      </c>
      <c r="B15" s="6" t="s">
        <v>52</v>
      </c>
      <c r="C15" s="6" t="s">
        <v>53</v>
      </c>
      <c r="D15" s="7" t="s">
        <v>0</v>
      </c>
      <c r="E15" s="7" t="s">
        <v>0</v>
      </c>
      <c r="F15" s="7" t="s">
        <v>35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7" t="s">
        <v>0</v>
      </c>
      <c r="W15" s="16" t="str">
        <f>HYPERLINK("http://www.aruplab.com/Testing-Information/resources/HotLines/HotLineDocs/Oct2025QHL/0030095.pdf","H")</f>
        <v>H</v>
      </c>
      <c r="X15" s="7" t="s">
        <v>0</v>
      </c>
      <c r="Y15" s="7" t="s">
        <v>0</v>
      </c>
      <c r="Z15" s="7" t="s">
        <v>0</v>
      </c>
      <c r="AA15" s="8">
        <v>45950</v>
      </c>
    </row>
    <row r="16" spans="1:27" ht="30" x14ac:dyDescent="0.25">
      <c r="A16" s="6" t="s">
        <v>54</v>
      </c>
      <c r="B16" s="6" t="s">
        <v>55</v>
      </c>
      <c r="C16" s="6" t="s">
        <v>56</v>
      </c>
      <c r="D16" s="7" t="s">
        <v>0</v>
      </c>
      <c r="E16" s="7" t="s">
        <v>0</v>
      </c>
      <c r="F16" s="7" t="s">
        <v>35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16" t="str">
        <f>HYPERLINK("http://www.aruplab.com/Testing-Information/resources/HotLines/HotLineDocs/Oct2025QHL/0030111.pdf","H")</f>
        <v>H</v>
      </c>
      <c r="X16" s="7" t="s">
        <v>0</v>
      </c>
      <c r="Y16" s="7" t="s">
        <v>0</v>
      </c>
      <c r="Z16" s="7" t="s">
        <v>0</v>
      </c>
      <c r="AA16" s="8">
        <v>45950</v>
      </c>
    </row>
    <row r="17" spans="1:27" ht="30" x14ac:dyDescent="0.25">
      <c r="A17" s="6" t="s">
        <v>57</v>
      </c>
      <c r="B17" s="6" t="s">
        <v>58</v>
      </c>
      <c r="C17" s="6" t="s">
        <v>59</v>
      </c>
      <c r="D17" s="7" t="s">
        <v>0</v>
      </c>
      <c r="E17" s="7" t="s">
        <v>0</v>
      </c>
      <c r="F17" s="7" t="s">
        <v>35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16" t="str">
        <f>HYPERLINK("http://www.aruplab.com/Testing-Information/resources/HotLines/HotLineDocs/Oct2025QHL/0030112.pdf","H")</f>
        <v>H</v>
      </c>
      <c r="X17" s="7" t="s">
        <v>0</v>
      </c>
      <c r="Y17" s="7" t="s">
        <v>0</v>
      </c>
      <c r="Z17" s="7" t="s">
        <v>0</v>
      </c>
      <c r="AA17" s="8">
        <v>45950</v>
      </c>
    </row>
    <row r="18" spans="1:27" ht="30" x14ac:dyDescent="0.25">
      <c r="A18" s="6" t="s">
        <v>60</v>
      </c>
      <c r="B18" s="6" t="s">
        <v>61</v>
      </c>
      <c r="C18" s="6" t="s">
        <v>62</v>
      </c>
      <c r="D18" s="7" t="s">
        <v>0</v>
      </c>
      <c r="E18" s="7" t="s">
        <v>0</v>
      </c>
      <c r="F18" s="7" t="s">
        <v>35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16" t="str">
        <f>HYPERLINK("http://www.aruplab.com/Testing-Information/resources/HotLines/HotLineDocs/Oct2025QHL/0030113.pdf","H")</f>
        <v>H</v>
      </c>
      <c r="X18" s="7" t="s">
        <v>0</v>
      </c>
      <c r="Y18" s="7" t="s">
        <v>0</v>
      </c>
      <c r="Z18" s="7" t="s">
        <v>0</v>
      </c>
      <c r="AA18" s="8">
        <v>45950</v>
      </c>
    </row>
    <row r="19" spans="1:27" x14ac:dyDescent="0.25">
      <c r="A19" s="6" t="s">
        <v>63</v>
      </c>
      <c r="B19" s="6" t="s">
        <v>64</v>
      </c>
      <c r="C19" s="6" t="s">
        <v>65</v>
      </c>
      <c r="D19" s="7" t="s">
        <v>0</v>
      </c>
      <c r="E19" s="7" t="s">
        <v>0</v>
      </c>
      <c r="F19" s="7" t="s">
        <v>35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  <c r="W19" s="16" t="str">
        <f>HYPERLINK("http://www.aruplab.com/Testing-Information/resources/HotLines/HotLineDocs/Oct2025QHL/0030114.pdf","H")</f>
        <v>H</v>
      </c>
      <c r="X19" s="7" t="s">
        <v>0</v>
      </c>
      <c r="Y19" s="7" t="s">
        <v>0</v>
      </c>
      <c r="Z19" s="7" t="s">
        <v>0</v>
      </c>
      <c r="AA19" s="8">
        <v>45950</v>
      </c>
    </row>
    <row r="20" spans="1:27" ht="30" x14ac:dyDescent="0.25">
      <c r="A20" s="6" t="s">
        <v>66</v>
      </c>
      <c r="B20" s="6" t="s">
        <v>67</v>
      </c>
      <c r="C20" s="6" t="s">
        <v>68</v>
      </c>
      <c r="D20" s="7" t="s">
        <v>0</v>
      </c>
      <c r="E20" s="7" t="s">
        <v>0</v>
      </c>
      <c r="F20" s="7" t="s">
        <v>35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7" t="s">
        <v>0</v>
      </c>
      <c r="W20" s="16" t="str">
        <f>HYPERLINK("http://www.aruplab.com/Testing-Information/resources/HotLines/HotLineDocs/Oct2025QHL/0030116.pdf","H")</f>
        <v>H</v>
      </c>
      <c r="X20" s="7" t="s">
        <v>0</v>
      </c>
      <c r="Y20" s="7" t="s">
        <v>0</v>
      </c>
      <c r="Z20" s="7" t="s">
        <v>0</v>
      </c>
      <c r="AA20" s="8">
        <v>45950</v>
      </c>
    </row>
    <row r="21" spans="1:27" x14ac:dyDescent="0.25">
      <c r="A21" s="6" t="s">
        <v>69</v>
      </c>
      <c r="B21" s="6" t="s">
        <v>70</v>
      </c>
      <c r="C21" s="6" t="s">
        <v>71</v>
      </c>
      <c r="D21" s="7" t="s">
        <v>0</v>
      </c>
      <c r="E21" s="7" t="s">
        <v>0</v>
      </c>
      <c r="F21" s="7" t="s">
        <v>35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7" t="s">
        <v>0</v>
      </c>
      <c r="W21" s="16" t="str">
        <f>HYPERLINK("http://www.aruplab.com/Testing-Information/resources/HotLines/HotLineDocs/Oct2025QHL/0030125.pdf","H")</f>
        <v>H</v>
      </c>
      <c r="X21" s="7" t="s">
        <v>0</v>
      </c>
      <c r="Y21" s="7" t="s">
        <v>0</v>
      </c>
      <c r="Z21" s="7" t="s">
        <v>0</v>
      </c>
      <c r="AA21" s="8">
        <v>45950</v>
      </c>
    </row>
    <row r="22" spans="1:27" x14ac:dyDescent="0.25">
      <c r="A22" s="6" t="s">
        <v>72</v>
      </c>
      <c r="B22" s="6" t="s">
        <v>73</v>
      </c>
      <c r="C22" s="6" t="s">
        <v>74</v>
      </c>
      <c r="D22" s="7" t="s">
        <v>0</v>
      </c>
      <c r="E22" s="7" t="s">
        <v>0</v>
      </c>
      <c r="F22" s="7" t="s">
        <v>35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7" t="s">
        <v>0</v>
      </c>
      <c r="W22" s="16" t="str">
        <f>HYPERLINK("http://www.aruplab.com/Testing-Information/resources/HotLines/HotLineDocs/Oct2025QHL/0030127.pdf","H")</f>
        <v>H</v>
      </c>
      <c r="X22" s="7" t="s">
        <v>0</v>
      </c>
      <c r="Y22" s="7" t="s">
        <v>0</v>
      </c>
      <c r="Z22" s="7" t="s">
        <v>0</v>
      </c>
      <c r="AA22" s="8">
        <v>45950</v>
      </c>
    </row>
    <row r="23" spans="1:27" ht="30" x14ac:dyDescent="0.25">
      <c r="A23" s="6" t="s">
        <v>75</v>
      </c>
      <c r="B23" s="6" t="s">
        <v>76</v>
      </c>
      <c r="C23" s="6" t="s">
        <v>77</v>
      </c>
      <c r="D23" s="7" t="s">
        <v>0</v>
      </c>
      <c r="E23" s="7" t="s">
        <v>0</v>
      </c>
      <c r="F23" s="7" t="s">
        <v>35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7" t="s">
        <v>0</v>
      </c>
      <c r="W23" s="16" t="str">
        <f>HYPERLINK("http://www.aruplab.com/Testing-Information/resources/HotLines/HotLineDocs/Oct2025QHL/0030182.pdf","H")</f>
        <v>H</v>
      </c>
      <c r="X23" s="7" t="s">
        <v>0</v>
      </c>
      <c r="Y23" s="7" t="s">
        <v>0</v>
      </c>
      <c r="Z23" s="7" t="s">
        <v>0</v>
      </c>
      <c r="AA23" s="8">
        <v>45950</v>
      </c>
    </row>
    <row r="24" spans="1:27" x14ac:dyDescent="0.25">
      <c r="A24" s="6" t="s">
        <v>78</v>
      </c>
      <c r="B24" s="6" t="s">
        <v>79</v>
      </c>
      <c r="C24" s="6" t="s">
        <v>80</v>
      </c>
      <c r="D24" s="7" t="s">
        <v>0</v>
      </c>
      <c r="E24" s="7" t="s">
        <v>0</v>
      </c>
      <c r="F24" s="7" t="s">
        <v>35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7" t="s">
        <v>0</v>
      </c>
      <c r="W24" s="16" t="str">
        <f>HYPERLINK("http://www.aruplab.com/Testing-Information/resources/HotLines/HotLineDocs/Oct2025QHL/0030190.pdf","H")</f>
        <v>H</v>
      </c>
      <c r="X24" s="7" t="s">
        <v>0</v>
      </c>
      <c r="Y24" s="7" t="s">
        <v>0</v>
      </c>
      <c r="Z24" s="7" t="s">
        <v>0</v>
      </c>
      <c r="AA24" s="8">
        <v>45950</v>
      </c>
    </row>
    <row r="25" spans="1:27" ht="45" x14ac:dyDescent="0.25">
      <c r="A25" s="6" t="s">
        <v>81</v>
      </c>
      <c r="B25" s="6" t="s">
        <v>82</v>
      </c>
      <c r="C25" s="6" t="s">
        <v>83</v>
      </c>
      <c r="D25" s="7" t="s">
        <v>0</v>
      </c>
      <c r="E25" s="7" t="s">
        <v>0</v>
      </c>
      <c r="F25" s="7" t="s">
        <v>35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7" t="s">
        <v>0</v>
      </c>
      <c r="W25" s="16" t="str">
        <f>HYPERLINK("http://www.aruplab.com/Testing-Information/resources/HotLines/HotLineDocs/Oct2025QHL/0030192.pdf","H")</f>
        <v>H</v>
      </c>
      <c r="X25" s="7" t="s">
        <v>0</v>
      </c>
      <c r="Y25" s="7" t="s">
        <v>0</v>
      </c>
      <c r="Z25" s="7" t="s">
        <v>0</v>
      </c>
      <c r="AA25" s="8">
        <v>45950</v>
      </c>
    </row>
    <row r="26" spans="1:27" ht="45" x14ac:dyDescent="0.25">
      <c r="A26" s="6" t="s">
        <v>84</v>
      </c>
      <c r="B26" s="6" t="s">
        <v>85</v>
      </c>
      <c r="C26" s="6" t="s">
        <v>86</v>
      </c>
      <c r="D26" s="7" t="s">
        <v>0</v>
      </c>
      <c r="E26" s="7" t="s">
        <v>0</v>
      </c>
      <c r="F26" s="7" t="s">
        <v>35</v>
      </c>
      <c r="G26" s="7" t="s">
        <v>0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7" t="s">
        <v>0</v>
      </c>
      <c r="W26" s="16" t="str">
        <f>HYPERLINK("http://www.aruplab.com/Testing-Information/resources/HotLines/HotLineDocs/Oct2025QHL/0030250.pdf","H")</f>
        <v>H</v>
      </c>
      <c r="X26" s="7" t="s">
        <v>0</v>
      </c>
      <c r="Y26" s="7" t="s">
        <v>0</v>
      </c>
      <c r="Z26" s="7" t="s">
        <v>0</v>
      </c>
      <c r="AA26" s="8">
        <v>45950</v>
      </c>
    </row>
    <row r="27" spans="1:27" ht="30" x14ac:dyDescent="0.25">
      <c r="A27" s="6" t="s">
        <v>87</v>
      </c>
      <c r="B27" s="6" t="s">
        <v>88</v>
      </c>
      <c r="C27" s="6" t="s">
        <v>89</v>
      </c>
      <c r="D27" s="7" t="s">
        <v>0</v>
      </c>
      <c r="E27" s="7" t="s">
        <v>0</v>
      </c>
      <c r="F27" s="7" t="s">
        <v>35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7" t="s">
        <v>0</v>
      </c>
      <c r="W27" s="16" t="str">
        <f>HYPERLINK("http://www.aruplab.com/Testing-Information/resources/HotLines/HotLineDocs/Oct2025QHL/0030284.pdf","H")</f>
        <v>H</v>
      </c>
      <c r="X27" s="7" t="s">
        <v>0</v>
      </c>
      <c r="Y27" s="7" t="s">
        <v>0</v>
      </c>
      <c r="Z27" s="7" t="s">
        <v>0</v>
      </c>
      <c r="AA27" s="8">
        <v>45950</v>
      </c>
    </row>
    <row r="28" spans="1:27" ht="30" x14ac:dyDescent="0.25">
      <c r="A28" s="6" t="s">
        <v>90</v>
      </c>
      <c r="B28" s="6" t="s">
        <v>91</v>
      </c>
      <c r="C28" s="6" t="s">
        <v>92</v>
      </c>
      <c r="D28" s="7" t="s">
        <v>0</v>
      </c>
      <c r="E28" s="7" t="s">
        <v>0</v>
      </c>
      <c r="F28" s="7" t="s">
        <v>35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7" t="s">
        <v>0</v>
      </c>
      <c r="W28" s="16" t="str">
        <f>HYPERLINK("http://www.aruplab.com/Testing-Information/resources/HotLines/HotLineDocs/Oct2025QHL/0030285.pdf","H")</f>
        <v>H</v>
      </c>
      <c r="X28" s="7" t="s">
        <v>0</v>
      </c>
      <c r="Y28" s="7" t="s">
        <v>0</v>
      </c>
      <c r="Z28" s="7" t="s">
        <v>0</v>
      </c>
      <c r="AA28" s="8">
        <v>45950</v>
      </c>
    </row>
    <row r="29" spans="1:27" ht="45" x14ac:dyDescent="0.25">
      <c r="A29" s="6" t="s">
        <v>93</v>
      </c>
      <c r="B29" s="6" t="s">
        <v>94</v>
      </c>
      <c r="C29" s="6" t="s">
        <v>95</v>
      </c>
      <c r="D29" s="7" t="s">
        <v>0</v>
      </c>
      <c r="E29" s="7" t="s">
        <v>0</v>
      </c>
      <c r="F29" s="7" t="s">
        <v>35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35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7" t="s">
        <v>0</v>
      </c>
      <c r="W29" s="16" t="str">
        <f>HYPERLINK("http://www.aruplab.com/Testing-Information/resources/HotLines/HotLineDocs/Oct2025QHL/0050011.pdf","H")</f>
        <v>H</v>
      </c>
      <c r="X29" s="7" t="s">
        <v>0</v>
      </c>
      <c r="Y29" s="16" t="str">
        <f>HYPERLINK("http://www.aruplab.com/Testing-Information/resources/HotLines/Sample_Reports/Oct2025QHL/0050011_Rapid Plasma Reagin (RPR) with Reflex to Titer and FTA-ABS_RPR FTA.pdf","E")</f>
        <v>E</v>
      </c>
      <c r="Z29" s="7" t="s">
        <v>0</v>
      </c>
      <c r="AA29" s="8">
        <v>45950</v>
      </c>
    </row>
    <row r="30" spans="1:27" ht="45" x14ac:dyDescent="0.25">
      <c r="A30" s="6" t="s">
        <v>96</v>
      </c>
      <c r="B30" s="6" t="s">
        <v>97</v>
      </c>
      <c r="C30" s="6" t="s">
        <v>98</v>
      </c>
      <c r="D30" s="7" t="s">
        <v>0</v>
      </c>
      <c r="E30" s="7" t="s">
        <v>0</v>
      </c>
      <c r="F30" s="7" t="s">
        <v>35</v>
      </c>
      <c r="G30" s="7" t="s">
        <v>0</v>
      </c>
      <c r="H30" s="7" t="s">
        <v>0</v>
      </c>
      <c r="I30" s="7" t="s">
        <v>0</v>
      </c>
      <c r="J30" s="7" t="s">
        <v>0</v>
      </c>
      <c r="K30" s="7" t="s">
        <v>35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7" t="s">
        <v>0</v>
      </c>
      <c r="W30" s="16" t="str">
        <f>HYPERLINK("http://www.aruplab.com/Testing-Information/resources/HotLines/HotLineDocs/Oct2025QHL/0050471.pdf","H")</f>
        <v>H</v>
      </c>
      <c r="X30" s="7" t="s">
        <v>0</v>
      </c>
      <c r="Y30" s="16" t="str">
        <f>HYPERLINK("http://www.aruplab.com/Testing-Information/resources/HotLines/Sample_Reports/Oct2025QHL/0050471_Rapid Plasma Reagin (RPR) with Reflex to Titer_RPRT.pdf","E")</f>
        <v>E</v>
      </c>
      <c r="Z30" s="7" t="s">
        <v>0</v>
      </c>
      <c r="AA30" s="8">
        <v>45950</v>
      </c>
    </row>
    <row r="31" spans="1:27" ht="60" x14ac:dyDescent="0.25">
      <c r="A31" s="6" t="s">
        <v>99</v>
      </c>
      <c r="B31" s="6" t="s">
        <v>100</v>
      </c>
      <c r="C31" s="6" t="s">
        <v>101</v>
      </c>
      <c r="D31" s="7" t="s">
        <v>0</v>
      </c>
      <c r="E31" s="7" t="s">
        <v>0</v>
      </c>
      <c r="F31" s="7" t="s">
        <v>35</v>
      </c>
      <c r="G31" s="7" t="s">
        <v>0</v>
      </c>
      <c r="H31" s="7" t="s">
        <v>0</v>
      </c>
      <c r="I31" s="7" t="s">
        <v>0</v>
      </c>
      <c r="J31" s="7" t="s">
        <v>0</v>
      </c>
      <c r="K31" s="7" t="s">
        <v>35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7" t="s">
        <v>0</v>
      </c>
      <c r="W31" s="16" t="str">
        <f>HYPERLINK("http://www.aruplab.com/Testing-Information/resources/HotLines/HotLineDocs/Oct2025QHL/0050478.pdf","H")</f>
        <v>H</v>
      </c>
      <c r="X31" s="7" t="s">
        <v>0</v>
      </c>
      <c r="Y31" s="16" t="str">
        <f>HYPERLINK("http://www.aruplab.com/Testing-Information/resources/HotLines/Sample_Reports/Oct2025QHL/0050478_Rapid Plasma Reagin (RPR) with Reflex to Titer and TP-PA Confirmation_RPR PAN.pdf","E")</f>
        <v>E</v>
      </c>
      <c r="Z31" s="7" t="s">
        <v>0</v>
      </c>
      <c r="AA31" s="8">
        <v>45950</v>
      </c>
    </row>
    <row r="32" spans="1:27" ht="45" x14ac:dyDescent="0.25">
      <c r="A32" s="6" t="s">
        <v>102</v>
      </c>
      <c r="B32" s="6" t="s">
        <v>103</v>
      </c>
      <c r="C32" s="6" t="s">
        <v>104</v>
      </c>
      <c r="D32" s="7" t="s">
        <v>0</v>
      </c>
      <c r="E32" s="7" t="s">
        <v>35</v>
      </c>
      <c r="F32" s="7" t="s">
        <v>0</v>
      </c>
      <c r="G32" s="7" t="s">
        <v>0</v>
      </c>
      <c r="H32" s="7" t="s">
        <v>35</v>
      </c>
      <c r="I32" s="7" t="s">
        <v>35</v>
      </c>
      <c r="J32" s="7" t="s">
        <v>35</v>
      </c>
      <c r="K32" s="7" t="s">
        <v>0</v>
      </c>
      <c r="L32" s="7" t="s">
        <v>35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7" t="s">
        <v>0</v>
      </c>
      <c r="W32" s="16" t="str">
        <f>HYPERLINK("http://www.aruplab.com/Testing-Information/resources/HotLines/HotLineDocs/Oct2025QHL/0051076.pdf","H")</f>
        <v>H</v>
      </c>
      <c r="X32" s="7" t="s">
        <v>0</v>
      </c>
      <c r="Y32" s="16" t="str">
        <f>HYPERLINK("http://www.aruplab.com/Testing-Information/resources/HotLines/Sample_Reports/Oct2025QHL/0051076_Trypanosoma cruzi IgG, purified antigen_CHAGAS G.pdf","E")</f>
        <v>E</v>
      </c>
      <c r="Z32" s="7" t="s">
        <v>0</v>
      </c>
      <c r="AA32" s="8">
        <v>45950</v>
      </c>
    </row>
    <row r="33" spans="1:27" ht="45" x14ac:dyDescent="0.25">
      <c r="A33" s="6" t="s">
        <v>105</v>
      </c>
      <c r="B33" s="6" t="s">
        <v>106</v>
      </c>
      <c r="C33" s="6" t="s">
        <v>107</v>
      </c>
      <c r="D33" s="7" t="s">
        <v>0</v>
      </c>
      <c r="E33" s="7" t="s">
        <v>0</v>
      </c>
      <c r="F33" s="7" t="s">
        <v>35</v>
      </c>
      <c r="G33" s="7" t="s">
        <v>0</v>
      </c>
      <c r="H33" s="7" t="s">
        <v>35</v>
      </c>
      <c r="I33" s="7" t="s">
        <v>0</v>
      </c>
      <c r="J33" s="7" t="s">
        <v>35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7" t="s">
        <v>0</v>
      </c>
      <c r="W33" s="16" t="str">
        <f>HYPERLINK("http://www.aruplab.com/Testing-Information/resources/HotLines/HotLineDocs/Oct2025QHL/0051684.pdf","H")</f>
        <v>H</v>
      </c>
      <c r="X33" s="7" t="s">
        <v>0</v>
      </c>
      <c r="Y33" s="7" t="s">
        <v>0</v>
      </c>
      <c r="Z33" s="7" t="s">
        <v>0</v>
      </c>
      <c r="AA33" s="8">
        <v>45950</v>
      </c>
    </row>
    <row r="34" spans="1:27" ht="30" x14ac:dyDescent="0.25">
      <c r="A34" s="6" t="s">
        <v>108</v>
      </c>
      <c r="B34" s="6" t="s">
        <v>109</v>
      </c>
      <c r="C34" s="6" t="s">
        <v>110</v>
      </c>
      <c r="D34" s="7" t="s">
        <v>0</v>
      </c>
      <c r="E34" s="7" t="s">
        <v>0</v>
      </c>
      <c r="F34" s="7" t="s">
        <v>35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7" t="s">
        <v>0</v>
      </c>
      <c r="W34" s="16" t="str">
        <f>HYPERLINK("http://www.aruplab.com/Testing-Information/resources/HotLines/HotLineDocs/Oct2025QHL/0060043.pdf","H")</f>
        <v>H</v>
      </c>
      <c r="X34" s="7" t="s">
        <v>0</v>
      </c>
      <c r="Y34" s="7" t="s">
        <v>0</v>
      </c>
      <c r="Z34" s="7" t="s">
        <v>0</v>
      </c>
      <c r="AA34" s="8">
        <v>45950</v>
      </c>
    </row>
    <row r="35" spans="1:27" ht="30" x14ac:dyDescent="0.25">
      <c r="A35" s="6" t="s">
        <v>111</v>
      </c>
      <c r="B35" s="6" t="s">
        <v>112</v>
      </c>
      <c r="C35" s="6" t="s">
        <v>113</v>
      </c>
      <c r="D35" s="7" t="s">
        <v>0</v>
      </c>
      <c r="E35" s="7" t="s">
        <v>0</v>
      </c>
      <c r="F35" s="7" t="s">
        <v>35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7" t="s">
        <v>0</v>
      </c>
      <c r="W35" s="16" t="str">
        <f>HYPERLINK("http://www.aruplab.com/Testing-Information/resources/HotLines/HotLineDocs/Oct2025QHL/0060841.pdf","H")</f>
        <v>H</v>
      </c>
      <c r="X35" s="7" t="s">
        <v>0</v>
      </c>
      <c r="Y35" s="7" t="s">
        <v>0</v>
      </c>
      <c r="Z35" s="7" t="s">
        <v>0</v>
      </c>
      <c r="AA35" s="8">
        <v>45950</v>
      </c>
    </row>
    <row r="36" spans="1:27" ht="30" x14ac:dyDescent="0.25">
      <c r="A36" s="6" t="s">
        <v>114</v>
      </c>
      <c r="B36" s="6" t="s">
        <v>115</v>
      </c>
      <c r="C36" s="6" t="s">
        <v>116</v>
      </c>
      <c r="D36" s="7" t="s">
        <v>0</v>
      </c>
      <c r="E36" s="7" t="s">
        <v>0</v>
      </c>
      <c r="F36" s="7" t="s">
        <v>35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16" t="str">
        <f>HYPERLINK("http://www.aruplab.com/Testing-Information/resources/HotLines/HotLineDocs/Oct2025QHL/0060842.pdf","H")</f>
        <v>H</v>
      </c>
      <c r="X36" s="7" t="s">
        <v>0</v>
      </c>
      <c r="Y36" s="7" t="s">
        <v>0</v>
      </c>
      <c r="Z36" s="7" t="s">
        <v>0</v>
      </c>
      <c r="AA36" s="8">
        <v>45950</v>
      </c>
    </row>
    <row r="37" spans="1:27" ht="30" x14ac:dyDescent="0.25">
      <c r="A37" s="6" t="s">
        <v>117</v>
      </c>
      <c r="B37" s="6" t="s">
        <v>118</v>
      </c>
      <c r="C37" s="6" t="s">
        <v>119</v>
      </c>
      <c r="D37" s="7" t="s">
        <v>0</v>
      </c>
      <c r="E37" s="7" t="s">
        <v>0</v>
      </c>
      <c r="F37" s="7" t="s">
        <v>35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16" t="str">
        <f>HYPERLINK("http://www.aruplab.com/Testing-Information/resources/HotLines/HotLineDocs/Oct2025QHL/0060843.pdf","H")</f>
        <v>H</v>
      </c>
      <c r="X37" s="7" t="s">
        <v>0</v>
      </c>
      <c r="Y37" s="7" t="s">
        <v>0</v>
      </c>
      <c r="Z37" s="7" t="s">
        <v>0</v>
      </c>
      <c r="AA37" s="8">
        <v>45950</v>
      </c>
    </row>
    <row r="38" spans="1:27" ht="30" x14ac:dyDescent="0.25">
      <c r="A38" s="6" t="s">
        <v>120</v>
      </c>
      <c r="B38" s="6" t="s">
        <v>121</v>
      </c>
      <c r="C38" s="6" t="s">
        <v>122</v>
      </c>
      <c r="D38" s="7" t="s">
        <v>0</v>
      </c>
      <c r="E38" s="7" t="s">
        <v>0</v>
      </c>
      <c r="F38" s="7" t="s">
        <v>35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7" t="s">
        <v>0</v>
      </c>
      <c r="W38" s="16" t="str">
        <f>HYPERLINK("http://www.aruplab.com/Testing-Information/resources/HotLines/HotLineDocs/Oct2025QHL/0060844.pdf","H")</f>
        <v>H</v>
      </c>
      <c r="X38" s="7" t="s">
        <v>0</v>
      </c>
      <c r="Y38" s="7" t="s">
        <v>0</v>
      </c>
      <c r="Z38" s="7" t="s">
        <v>0</v>
      </c>
      <c r="AA38" s="8">
        <v>45950</v>
      </c>
    </row>
    <row r="39" spans="1:27" ht="30" x14ac:dyDescent="0.25">
      <c r="A39" s="6" t="s">
        <v>123</v>
      </c>
      <c r="B39" s="6" t="s">
        <v>124</v>
      </c>
      <c r="C39" s="6" t="s">
        <v>125</v>
      </c>
      <c r="D39" s="7" t="s">
        <v>0</v>
      </c>
      <c r="E39" s="7" t="s">
        <v>0</v>
      </c>
      <c r="F39" s="7" t="s">
        <v>35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7" t="s">
        <v>0</v>
      </c>
      <c r="W39" s="16" t="str">
        <f>HYPERLINK("http://www.aruplab.com/Testing-Information/resources/HotLines/HotLineDocs/Oct2025QHL/0060845.pdf","H")</f>
        <v>H</v>
      </c>
      <c r="X39" s="7" t="s">
        <v>0</v>
      </c>
      <c r="Y39" s="7" t="s">
        <v>0</v>
      </c>
      <c r="Z39" s="7" t="s">
        <v>0</v>
      </c>
      <c r="AA39" s="8">
        <v>45950</v>
      </c>
    </row>
    <row r="40" spans="1:27" ht="30" x14ac:dyDescent="0.25">
      <c r="A40" s="6" t="s">
        <v>126</v>
      </c>
      <c r="B40" s="6" t="s">
        <v>127</v>
      </c>
      <c r="C40" s="6" t="s">
        <v>128</v>
      </c>
      <c r="D40" s="7" t="s">
        <v>0</v>
      </c>
      <c r="E40" s="7" t="s">
        <v>0</v>
      </c>
      <c r="F40" s="7" t="s">
        <v>35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7" t="s">
        <v>0</v>
      </c>
      <c r="W40" s="16" t="str">
        <f>HYPERLINK("http://www.aruplab.com/Testing-Information/resources/HotLines/HotLineDocs/Oct2025QHL/0070010.pdf","H")</f>
        <v>H</v>
      </c>
      <c r="X40" s="7" t="s">
        <v>0</v>
      </c>
      <c r="Y40" s="7" t="s">
        <v>0</v>
      </c>
      <c r="Z40" s="7" t="s">
        <v>0</v>
      </c>
      <c r="AA40" s="8">
        <v>45950</v>
      </c>
    </row>
    <row r="41" spans="1:27" ht="75" x14ac:dyDescent="0.25">
      <c r="A41" s="6" t="s">
        <v>129</v>
      </c>
      <c r="B41" s="6" t="s">
        <v>130</v>
      </c>
      <c r="C41" s="6" t="s">
        <v>131</v>
      </c>
      <c r="D41" s="7" t="s">
        <v>0</v>
      </c>
      <c r="E41" s="7" t="s">
        <v>0</v>
      </c>
      <c r="F41" s="7" t="s">
        <v>35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35</v>
      </c>
      <c r="L41" s="7" t="s">
        <v>0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35</v>
      </c>
      <c r="R41" s="7" t="s">
        <v>0</v>
      </c>
      <c r="S41" s="7" t="s">
        <v>0</v>
      </c>
      <c r="T41" s="7" t="s">
        <v>0</v>
      </c>
      <c r="U41" s="7" t="s">
        <v>0</v>
      </c>
      <c r="V41" s="7" t="s">
        <v>0</v>
      </c>
      <c r="W41" s="16" t="str">
        <f>HYPERLINK("http://www.aruplab.com/Testing-Information/resources/HotLines/HotLineDocs/Oct2025QHL/0070045.pdf","H")</f>
        <v>H</v>
      </c>
      <c r="X41" s="7" t="s">
        <v>0</v>
      </c>
      <c r="Y41" s="16" t="str">
        <f>HYPERLINK("http://www.aruplab.com/Testing-Information/resources/HotLines/Sample_Reports/Oct2025QHL/0070045_Estradiol Adult Premenopausal Females or Individuals on Estrogen Hormone Therapy_ESTRA.pdf","E")</f>
        <v>E</v>
      </c>
      <c r="Z41" s="7" t="s">
        <v>0</v>
      </c>
      <c r="AA41" s="8">
        <v>45950</v>
      </c>
    </row>
    <row r="42" spans="1:27" ht="45" x14ac:dyDescent="0.25">
      <c r="A42" s="6" t="s">
        <v>132</v>
      </c>
      <c r="B42" s="6" t="s">
        <v>133</v>
      </c>
      <c r="C42" s="6" t="s">
        <v>134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35</v>
      </c>
      <c r="K42" s="7" t="s">
        <v>35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7" t="s">
        <v>0</v>
      </c>
      <c r="W42" s="16" t="str">
        <f>HYPERLINK("http://www.aruplab.com/Testing-Information/resources/HotLines/HotLineDocs/Oct2025QHL/0070060.pdf","H")</f>
        <v>H</v>
      </c>
      <c r="X42" s="7" t="s">
        <v>0</v>
      </c>
      <c r="Y42" s="16" t="str">
        <f>HYPERLINK("http://www.aruplab.com/Testing-Information/resources/HotLines/Sample_Reports/Oct2025QHL/0070060_Insulin-Like Growth Factor Binding Protein-3_IGFBP-3.pdf","E")</f>
        <v>E</v>
      </c>
      <c r="Z42" s="7" t="s">
        <v>0</v>
      </c>
      <c r="AA42" s="8">
        <v>45950</v>
      </c>
    </row>
    <row r="43" spans="1:27" ht="30" x14ac:dyDescent="0.25">
      <c r="A43" s="6" t="s">
        <v>135</v>
      </c>
      <c r="B43" s="6" t="s">
        <v>136</v>
      </c>
      <c r="C43" s="6" t="s">
        <v>137</v>
      </c>
      <c r="D43" s="7" t="s">
        <v>0</v>
      </c>
      <c r="E43" s="7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35</v>
      </c>
      <c r="K43" s="7" t="s">
        <v>35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  <c r="T43" s="7" t="s">
        <v>0</v>
      </c>
      <c r="U43" s="7" t="s">
        <v>0</v>
      </c>
      <c r="V43" s="7" t="s">
        <v>0</v>
      </c>
      <c r="W43" s="16" t="str">
        <f>HYPERLINK("http://www.aruplab.com/Testing-Information/resources/HotLines/HotLineDocs/Oct2025QHL/0070172.pdf","H")</f>
        <v>H</v>
      </c>
      <c r="X43" s="7" t="s">
        <v>0</v>
      </c>
      <c r="Y43" s="16" t="str">
        <f>HYPERLINK("http://www.aruplab.com/Testing-Information/resources/HotLines/Sample_Reports/Oct2025QHL/0070172_Parathyroid Hormone, Intact with Calcium_PTHI.pdf","E")</f>
        <v>E</v>
      </c>
      <c r="Z43" s="7" t="s">
        <v>0</v>
      </c>
      <c r="AA43" s="8">
        <v>45950</v>
      </c>
    </row>
    <row r="44" spans="1:27" ht="90" x14ac:dyDescent="0.25">
      <c r="A44" s="6" t="s">
        <v>138</v>
      </c>
      <c r="B44" s="6" t="s">
        <v>139</v>
      </c>
      <c r="C44" s="6" t="s">
        <v>140</v>
      </c>
      <c r="D44" s="7" t="s">
        <v>0</v>
      </c>
      <c r="E44" s="7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35</v>
      </c>
      <c r="V44" s="7" t="s">
        <v>0</v>
      </c>
      <c r="W44" s="16" t="str">
        <f>HYPERLINK("http://www.aruplab.com/Testing-Information/resources/HotLines/HotLineDocs/Oct2025QHL/2025.09.05 Oct Quarterly Hotline Inactivations.pdf","H")</f>
        <v>H</v>
      </c>
      <c r="X44" s="7" t="s">
        <v>0</v>
      </c>
      <c r="Y44" s="7" t="s">
        <v>0</v>
      </c>
      <c r="Z44" s="7" t="s">
        <v>0</v>
      </c>
      <c r="AA44" s="8">
        <v>45950</v>
      </c>
    </row>
    <row r="45" spans="1:27" ht="30" x14ac:dyDescent="0.25">
      <c r="A45" s="6" t="s">
        <v>141</v>
      </c>
      <c r="B45" s="6" t="s">
        <v>142</v>
      </c>
      <c r="C45" s="6" t="s">
        <v>143</v>
      </c>
      <c r="D45" s="7" t="s">
        <v>0</v>
      </c>
      <c r="E45" s="7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35</v>
      </c>
      <c r="K45" s="7" t="s">
        <v>35</v>
      </c>
      <c r="L45" s="7" t="s">
        <v>0</v>
      </c>
      <c r="M45" s="7" t="s">
        <v>0</v>
      </c>
      <c r="N45" s="7" t="s">
        <v>0</v>
      </c>
      <c r="O45" s="7" t="s">
        <v>0</v>
      </c>
      <c r="P45" s="7" t="s">
        <v>0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7" t="s">
        <v>0</v>
      </c>
      <c r="W45" s="16" t="str">
        <f>HYPERLINK("http://www.aruplab.com/Testing-Information/resources/HotLines/HotLineDocs/Oct2025QHL/0070346.pdf","H")</f>
        <v>H</v>
      </c>
      <c r="X45" s="7" t="s">
        <v>0</v>
      </c>
      <c r="Y45" s="16" t="str">
        <f>HYPERLINK("http://www.aruplab.com/Testing-Information/resources/HotLines/Sample_Reports/Oct2025QHL/0070346_Parathyroid Hormone, Intact_PTH-INT.pdf","E")</f>
        <v>E</v>
      </c>
      <c r="Z45" s="7" t="s">
        <v>0</v>
      </c>
      <c r="AA45" s="8">
        <v>45950</v>
      </c>
    </row>
    <row r="46" spans="1:27" ht="30" x14ac:dyDescent="0.25">
      <c r="A46" s="6" t="s">
        <v>144</v>
      </c>
      <c r="B46" s="6" t="s">
        <v>145</v>
      </c>
      <c r="C46" s="6" t="s">
        <v>146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7" t="s">
        <v>35</v>
      </c>
      <c r="L46" s="7" t="s">
        <v>0</v>
      </c>
      <c r="M46" s="7" t="s">
        <v>0</v>
      </c>
      <c r="N46" s="7" t="s">
        <v>0</v>
      </c>
      <c r="O46" s="7" t="s">
        <v>0</v>
      </c>
      <c r="P46" s="7" t="s">
        <v>0</v>
      </c>
      <c r="Q46" s="7" t="s">
        <v>35</v>
      </c>
      <c r="R46" s="7" t="s">
        <v>35</v>
      </c>
      <c r="S46" s="7" t="s">
        <v>0</v>
      </c>
      <c r="T46" s="7" t="s">
        <v>0</v>
      </c>
      <c r="U46" s="7" t="s">
        <v>0</v>
      </c>
      <c r="V46" s="7" t="s">
        <v>0</v>
      </c>
      <c r="W46" s="16" t="str">
        <f>HYPERLINK("http://www.aruplab.com/Testing-Information/resources/HotLines/HotLineDocs/Oct2025QHL/0080045.pdf","H")</f>
        <v>H</v>
      </c>
      <c r="X46" s="7" t="s">
        <v>0</v>
      </c>
      <c r="Y46" s="16" t="str">
        <f>HYPERLINK("http://www.aruplab.com/Testing-Information/resources/HotLines/Sample_Reports/Oct2025QHL/0080045_Beta-Hydroxybutyric Acid_B-OH.pdf","E")</f>
        <v>E</v>
      </c>
      <c r="Z46" s="7" t="s">
        <v>0</v>
      </c>
      <c r="AA46" s="8">
        <v>45950</v>
      </c>
    </row>
    <row r="47" spans="1:27" ht="30" x14ac:dyDescent="0.25">
      <c r="A47" s="6" t="s">
        <v>147</v>
      </c>
      <c r="B47" s="6" t="s">
        <v>148</v>
      </c>
      <c r="C47" s="6" t="s">
        <v>149</v>
      </c>
      <c r="D47" s="7" t="s">
        <v>0</v>
      </c>
      <c r="E47" s="7" t="s">
        <v>0</v>
      </c>
      <c r="F47" s="7" t="s">
        <v>35</v>
      </c>
      <c r="G47" s="7" t="s">
        <v>0</v>
      </c>
      <c r="H47" s="7" t="s">
        <v>0</v>
      </c>
      <c r="I47" s="7" t="s">
        <v>0</v>
      </c>
      <c r="J47" s="7" t="s">
        <v>35</v>
      </c>
      <c r="K47" s="7" t="s">
        <v>35</v>
      </c>
      <c r="L47" s="7" t="s">
        <v>0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7" t="s">
        <v>0</v>
      </c>
      <c r="W47" s="16" t="str">
        <f>HYPERLINK("http://www.aruplab.com/Testing-Information/resources/HotLines/HotLineDocs/Oct2025QHL/0080135.pdf","H")</f>
        <v>H</v>
      </c>
      <c r="X47" s="7" t="s">
        <v>0</v>
      </c>
      <c r="Y47" s="16" t="str">
        <f>HYPERLINK("http://www.aruplab.com/Testing-Information/resources/HotLines/Sample_Reports/Oct2025QHL/0080135_Glucose-6-Phosphate Dehydrogenase_G6PD.pdf","E")</f>
        <v>E</v>
      </c>
      <c r="Z47" s="7" t="s">
        <v>0</v>
      </c>
      <c r="AA47" s="8">
        <v>45950</v>
      </c>
    </row>
    <row r="48" spans="1:27" ht="30" x14ac:dyDescent="0.25">
      <c r="A48" s="6" t="s">
        <v>150</v>
      </c>
      <c r="B48" s="6" t="s">
        <v>151</v>
      </c>
      <c r="C48" s="6" t="s">
        <v>152</v>
      </c>
      <c r="D48" s="7" t="s">
        <v>0</v>
      </c>
      <c r="E48" s="7" t="s">
        <v>0</v>
      </c>
      <c r="F48" s="7" t="s">
        <v>35</v>
      </c>
      <c r="G48" s="7" t="s">
        <v>0</v>
      </c>
      <c r="H48" s="7" t="s">
        <v>0</v>
      </c>
      <c r="I48" s="7" t="s">
        <v>0</v>
      </c>
      <c r="J48" s="7" t="s">
        <v>0</v>
      </c>
      <c r="K48" s="7" t="s">
        <v>0</v>
      </c>
      <c r="L48" s="7" t="s">
        <v>0</v>
      </c>
      <c r="M48" s="7" t="s">
        <v>0</v>
      </c>
      <c r="N48" s="7" t="s">
        <v>0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7" t="s">
        <v>0</v>
      </c>
      <c r="W48" s="16" t="str">
        <f>HYPERLINK("http://www.aruplab.com/Testing-Information/resources/HotLines/HotLineDocs/Oct2025QHL/0081208.pdf","H")</f>
        <v>H</v>
      </c>
      <c r="X48" s="7" t="s">
        <v>0</v>
      </c>
      <c r="Y48" s="7" t="s">
        <v>0</v>
      </c>
      <c r="Z48" s="7" t="s">
        <v>0</v>
      </c>
      <c r="AA48" s="8">
        <v>45950</v>
      </c>
    </row>
    <row r="49" spans="1:27" ht="30" x14ac:dyDescent="0.25">
      <c r="A49" s="6" t="s">
        <v>153</v>
      </c>
      <c r="B49" s="6" t="s">
        <v>154</v>
      </c>
      <c r="C49" s="6" t="s">
        <v>155</v>
      </c>
      <c r="D49" s="7" t="s">
        <v>0</v>
      </c>
      <c r="E49" s="7" t="s">
        <v>0</v>
      </c>
      <c r="F49" s="7" t="s">
        <v>35</v>
      </c>
      <c r="G49" s="7" t="s">
        <v>0</v>
      </c>
      <c r="H49" s="7" t="s">
        <v>0</v>
      </c>
      <c r="I49" s="7" t="s">
        <v>0</v>
      </c>
      <c r="J49" s="7" t="s">
        <v>0</v>
      </c>
      <c r="K49" s="7" t="s">
        <v>0</v>
      </c>
      <c r="L49" s="7" t="s">
        <v>0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0</v>
      </c>
      <c r="S49" s="7" t="s">
        <v>0</v>
      </c>
      <c r="T49" s="7" t="s">
        <v>0</v>
      </c>
      <c r="U49" s="7" t="s">
        <v>0</v>
      </c>
      <c r="V49" s="7" t="s">
        <v>0</v>
      </c>
      <c r="W49" s="16" t="str">
        <f>HYPERLINK("http://www.aruplab.com/Testing-Information/resources/HotLines/HotLineDocs/Oct2025QHL/0092281.pdf","H")</f>
        <v>H</v>
      </c>
      <c r="X49" s="7" t="s">
        <v>0</v>
      </c>
      <c r="Y49" s="7" t="s">
        <v>0</v>
      </c>
      <c r="Z49" s="7" t="s">
        <v>0</v>
      </c>
      <c r="AA49" s="8">
        <v>45950</v>
      </c>
    </row>
    <row r="50" spans="1:27" ht="30" x14ac:dyDescent="0.25">
      <c r="A50" s="6" t="s">
        <v>156</v>
      </c>
      <c r="B50" s="6" t="s">
        <v>157</v>
      </c>
      <c r="C50" s="6" t="s">
        <v>158</v>
      </c>
      <c r="D50" s="7" t="s">
        <v>0</v>
      </c>
      <c r="E50" s="7" t="s">
        <v>0</v>
      </c>
      <c r="F50" s="7" t="s">
        <v>35</v>
      </c>
      <c r="G50" s="7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7" t="s">
        <v>0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7" t="s">
        <v>0</v>
      </c>
      <c r="W50" s="16" t="str">
        <f>HYPERLINK("http://www.aruplab.com/Testing-Information/resources/HotLines/HotLineDocs/Oct2025QHL/0098727.pdf","H")</f>
        <v>H</v>
      </c>
      <c r="X50" s="7" t="s">
        <v>0</v>
      </c>
      <c r="Y50" s="7" t="s">
        <v>0</v>
      </c>
      <c r="Z50" s="7" t="s">
        <v>0</v>
      </c>
      <c r="AA50" s="8">
        <v>45950</v>
      </c>
    </row>
    <row r="51" spans="1:27" ht="30" x14ac:dyDescent="0.25">
      <c r="A51" s="6" t="s">
        <v>159</v>
      </c>
      <c r="B51" s="6" t="s">
        <v>160</v>
      </c>
      <c r="C51" s="6" t="s">
        <v>161</v>
      </c>
      <c r="D51" s="7" t="s">
        <v>0</v>
      </c>
      <c r="E51" s="7" t="s">
        <v>0</v>
      </c>
      <c r="F51" s="7" t="s">
        <v>35</v>
      </c>
      <c r="G51" s="7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  <c r="S51" s="7" t="s">
        <v>0</v>
      </c>
      <c r="T51" s="7" t="s">
        <v>0</v>
      </c>
      <c r="U51" s="7" t="s">
        <v>0</v>
      </c>
      <c r="V51" s="7" t="s">
        <v>0</v>
      </c>
      <c r="W51" s="16" t="str">
        <f>HYPERLINK("http://www.aruplab.com/Testing-Information/resources/HotLines/HotLineDocs/Oct2025QHL/0098894.pdf","H")</f>
        <v>H</v>
      </c>
      <c r="X51" s="7" t="s">
        <v>0</v>
      </c>
      <c r="Y51" s="7" t="s">
        <v>0</v>
      </c>
      <c r="Z51" s="7" t="s">
        <v>0</v>
      </c>
      <c r="AA51" s="8">
        <v>45950</v>
      </c>
    </row>
    <row r="52" spans="1:27" x14ac:dyDescent="0.25">
      <c r="A52" s="6" t="s">
        <v>162</v>
      </c>
      <c r="B52" s="6" t="s">
        <v>163</v>
      </c>
      <c r="C52" s="6" t="s">
        <v>164</v>
      </c>
      <c r="D52" s="7" t="s">
        <v>0</v>
      </c>
      <c r="E52" s="7" t="s">
        <v>0</v>
      </c>
      <c r="F52" s="7" t="s">
        <v>35</v>
      </c>
      <c r="G52" s="7" t="s">
        <v>35</v>
      </c>
      <c r="H52" s="7" t="s">
        <v>0</v>
      </c>
      <c r="I52" s="7" t="s">
        <v>0</v>
      </c>
      <c r="J52" s="7" t="s">
        <v>0</v>
      </c>
      <c r="K52" s="7" t="s">
        <v>35</v>
      </c>
      <c r="L52" s="7" t="s">
        <v>0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7" t="s">
        <v>0</v>
      </c>
      <c r="W52" s="16" t="str">
        <f>HYPERLINK("http://www.aruplab.com/Testing-Information/resources/HotLines/HotLineDocs/Oct2025QHL/0099165.pdf","H")</f>
        <v>H</v>
      </c>
      <c r="X52" s="7" t="s">
        <v>0</v>
      </c>
      <c r="Y52" s="7" t="s">
        <v>0</v>
      </c>
      <c r="Z52" s="7" t="s">
        <v>0</v>
      </c>
      <c r="AA52" s="8">
        <v>45950</v>
      </c>
    </row>
    <row r="53" spans="1:27" x14ac:dyDescent="0.25">
      <c r="A53" s="6" t="s">
        <v>165</v>
      </c>
      <c r="B53" s="6" t="s">
        <v>166</v>
      </c>
      <c r="C53" s="6" t="s">
        <v>167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7" t="s">
        <v>35</v>
      </c>
      <c r="K53" s="7" t="s">
        <v>35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7" t="s">
        <v>0</v>
      </c>
      <c r="W53" s="16" t="str">
        <f>HYPERLINK("http://www.aruplab.com/Testing-Information/resources/HotLines/HotLineDocs/Oct2025QHL/0099640.pdf","H")</f>
        <v>H</v>
      </c>
      <c r="X53" s="7" t="s">
        <v>0</v>
      </c>
      <c r="Y53" s="16" t="str">
        <f>HYPERLINK("http://www.aruplab.com/Testing-Information/resources/HotLines/Sample_Reports/Oct2025QHL/0099640_Haloperidol_HALO.pdf","E")</f>
        <v>E</v>
      </c>
      <c r="Z53" s="7" t="s">
        <v>0</v>
      </c>
      <c r="AA53" s="8">
        <v>45950</v>
      </c>
    </row>
    <row r="54" spans="1:27" x14ac:dyDescent="0.25">
      <c r="A54" s="6" t="s">
        <v>168</v>
      </c>
      <c r="B54" s="6" t="s">
        <v>169</v>
      </c>
      <c r="C54" s="6" t="s">
        <v>170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7" t="s">
        <v>0</v>
      </c>
      <c r="J54" s="7" t="s">
        <v>35</v>
      </c>
      <c r="K54" s="7" t="s">
        <v>35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0</v>
      </c>
      <c r="U54" s="7" t="s">
        <v>0</v>
      </c>
      <c r="V54" s="7" t="s">
        <v>0</v>
      </c>
      <c r="W54" s="16" t="str">
        <f>HYPERLINK("http://www.aruplab.com/Testing-Information/resources/HotLines/HotLineDocs/Oct2025QHL/0099906.pdf","H")</f>
        <v>H</v>
      </c>
      <c r="X54" s="7" t="s">
        <v>0</v>
      </c>
      <c r="Y54" s="16" t="str">
        <f>HYPERLINK("http://www.aruplab.com/Testing-Information/resources/HotLines/Sample_Reports/Oct2025QHL/0099906_Fluphenazine_FLUPHEN.pdf","E")</f>
        <v>E</v>
      </c>
      <c r="Z54" s="7" t="s">
        <v>0</v>
      </c>
      <c r="AA54" s="8">
        <v>45950</v>
      </c>
    </row>
    <row r="55" spans="1:27" ht="45" x14ac:dyDescent="0.25">
      <c r="A55" s="6" t="s">
        <v>171</v>
      </c>
      <c r="B55" s="6" t="s">
        <v>172</v>
      </c>
      <c r="C55" s="6" t="s">
        <v>173</v>
      </c>
      <c r="D55" s="7" t="s">
        <v>0</v>
      </c>
      <c r="E55" s="7" t="s">
        <v>0</v>
      </c>
      <c r="F55" s="7" t="s">
        <v>35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7" t="s">
        <v>0</v>
      </c>
      <c r="W55" s="16" t="str">
        <f>HYPERLINK("http://www.aruplab.com/Testing-Information/resources/HotLines/HotLineDocs/Oct2025QHL/2001491.pdf","H")</f>
        <v>H</v>
      </c>
      <c r="X55" s="7" t="s">
        <v>0</v>
      </c>
      <c r="Y55" s="7" t="s">
        <v>0</v>
      </c>
      <c r="Z55" s="7" t="s">
        <v>0</v>
      </c>
      <c r="AA55" s="8">
        <v>45950</v>
      </c>
    </row>
    <row r="56" spans="1:27" ht="60" x14ac:dyDescent="0.25">
      <c r="A56" s="6" t="s">
        <v>174</v>
      </c>
      <c r="B56" s="6" t="s">
        <v>175</v>
      </c>
      <c r="C56" s="6" t="s">
        <v>176</v>
      </c>
      <c r="D56" s="7" t="s">
        <v>0</v>
      </c>
      <c r="E56" s="7" t="s">
        <v>0</v>
      </c>
      <c r="F56" s="7" t="s">
        <v>35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0</v>
      </c>
      <c r="T56" s="7" t="s">
        <v>0</v>
      </c>
      <c r="U56" s="7" t="s">
        <v>0</v>
      </c>
      <c r="V56" s="7" t="s">
        <v>0</v>
      </c>
      <c r="W56" s="16" t="str">
        <f>HYPERLINK("http://www.aruplab.com/Testing-Information/resources/HotLines/HotLineDocs/Oct2025QHL/2002269.pdf","H")</f>
        <v>H</v>
      </c>
      <c r="X56" s="7" t="s">
        <v>0</v>
      </c>
      <c r="Y56" s="7" t="s">
        <v>0</v>
      </c>
      <c r="Z56" s="7" t="s">
        <v>0</v>
      </c>
      <c r="AA56" s="8">
        <v>45950</v>
      </c>
    </row>
    <row r="57" spans="1:27" ht="90" x14ac:dyDescent="0.25">
      <c r="A57" s="6" t="s">
        <v>177</v>
      </c>
      <c r="B57" s="6" t="s">
        <v>178</v>
      </c>
      <c r="C57" s="6" t="s">
        <v>179</v>
      </c>
      <c r="D57" s="7" t="s">
        <v>0</v>
      </c>
      <c r="E57" s="7" t="s">
        <v>0</v>
      </c>
      <c r="F57" s="7" t="s">
        <v>0</v>
      </c>
      <c r="G57" s="7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0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  <c r="S57" s="7" t="s">
        <v>0</v>
      </c>
      <c r="T57" s="7" t="s">
        <v>0</v>
      </c>
      <c r="U57" s="7" t="s">
        <v>35</v>
      </c>
      <c r="V57" s="7" t="s">
        <v>0</v>
      </c>
      <c r="W57" s="16" t="str">
        <f>HYPERLINK("http://www.aruplab.com/Testing-Information/resources/HotLines/HotLineDocs/Oct2025QHL/2025.09.05 Oct Quarterly Hotline Inactivations.pdf","H")</f>
        <v>H</v>
      </c>
      <c r="X57" s="7" t="s">
        <v>0</v>
      </c>
      <c r="Y57" s="7" t="s">
        <v>0</v>
      </c>
      <c r="Z57" s="7" t="s">
        <v>0</v>
      </c>
      <c r="AA57" s="8">
        <v>45950</v>
      </c>
    </row>
    <row r="58" spans="1:27" ht="90" x14ac:dyDescent="0.25">
      <c r="A58" s="6" t="s">
        <v>180</v>
      </c>
      <c r="B58" s="6" t="s">
        <v>181</v>
      </c>
      <c r="C58" s="6" t="s">
        <v>182</v>
      </c>
      <c r="D58" s="7" t="s">
        <v>0</v>
      </c>
      <c r="E58" s="7" t="s">
        <v>0</v>
      </c>
      <c r="F58" s="7" t="s">
        <v>0</v>
      </c>
      <c r="G58" s="7" t="s">
        <v>0</v>
      </c>
      <c r="H58" s="7" t="s">
        <v>0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7" t="s">
        <v>0</v>
      </c>
      <c r="P58" s="7" t="s">
        <v>0</v>
      </c>
      <c r="Q58" s="7" t="s">
        <v>0</v>
      </c>
      <c r="R58" s="7" t="s">
        <v>0</v>
      </c>
      <c r="S58" s="7" t="s">
        <v>0</v>
      </c>
      <c r="T58" s="7" t="s">
        <v>0</v>
      </c>
      <c r="U58" s="7" t="s">
        <v>35</v>
      </c>
      <c r="V58" s="7" t="s">
        <v>0</v>
      </c>
      <c r="W58" s="16" t="str">
        <f>HYPERLINK("http://www.aruplab.com/Testing-Information/resources/HotLines/HotLineDocs/Oct2025QHL/2025.09.05 Oct Quarterly Hotline Inactivations.pdf","H")</f>
        <v>H</v>
      </c>
      <c r="X58" s="7" t="s">
        <v>0</v>
      </c>
      <c r="Y58" s="7" t="s">
        <v>0</v>
      </c>
      <c r="Z58" s="7" t="s">
        <v>0</v>
      </c>
      <c r="AA58" s="8">
        <v>45950</v>
      </c>
    </row>
    <row r="59" spans="1:27" ht="30" x14ac:dyDescent="0.25">
      <c r="A59" s="6" t="s">
        <v>183</v>
      </c>
      <c r="B59" s="6" t="s">
        <v>184</v>
      </c>
      <c r="C59" s="6" t="s">
        <v>185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7" t="s">
        <v>0</v>
      </c>
      <c r="J59" s="7" t="s">
        <v>35</v>
      </c>
      <c r="K59" s="7" t="s">
        <v>0</v>
      </c>
      <c r="L59" s="7" t="s">
        <v>0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7" t="s">
        <v>0</v>
      </c>
      <c r="W59" s="16" t="str">
        <f>HYPERLINK("http://www.aruplab.com/Testing-Information/resources/HotLines/HotLineDocs/Oct2025QHL/2003118.pdf","H")</f>
        <v>H</v>
      </c>
      <c r="X59" s="7" t="s">
        <v>0</v>
      </c>
      <c r="Y59" s="16" t="str">
        <f>HYPERLINK("http://www.aruplab.com/Testing-Information/resources/HotLines/Sample_Reports/Oct2025QHL/2003118_Quetiapine, Serum or Plasma_QUETIAP.pdf","E")</f>
        <v>E</v>
      </c>
      <c r="Z59" s="7" t="s">
        <v>0</v>
      </c>
      <c r="AA59" s="8">
        <v>45950</v>
      </c>
    </row>
    <row r="60" spans="1:27" ht="30" x14ac:dyDescent="0.25">
      <c r="A60" s="6" t="s">
        <v>186</v>
      </c>
      <c r="B60" s="6" t="s">
        <v>187</v>
      </c>
      <c r="C60" s="6" t="s">
        <v>188</v>
      </c>
      <c r="D60" s="7" t="s">
        <v>0</v>
      </c>
      <c r="E60" s="7" t="s">
        <v>0</v>
      </c>
      <c r="F60" s="7" t="s">
        <v>0</v>
      </c>
      <c r="G60" s="7" t="s">
        <v>0</v>
      </c>
      <c r="H60" s="7" t="s">
        <v>35</v>
      </c>
      <c r="I60" s="7" t="s">
        <v>0</v>
      </c>
      <c r="J60" s="7" t="s">
        <v>0</v>
      </c>
      <c r="K60" s="7" t="s">
        <v>0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7" t="s">
        <v>0</v>
      </c>
      <c r="W60" s="16" t="str">
        <f>HYPERLINK("http://www.aruplab.com/Testing-Information/resources/HotLines/HotLineDocs/Oct2025QHL/2003220.pdf","H")</f>
        <v>H</v>
      </c>
      <c r="X60" s="7" t="s">
        <v>0</v>
      </c>
      <c r="Y60" s="7" t="s">
        <v>0</v>
      </c>
      <c r="Z60" s="7" t="s">
        <v>0</v>
      </c>
      <c r="AA60" s="8">
        <v>45950</v>
      </c>
    </row>
    <row r="61" spans="1:27" ht="75" x14ac:dyDescent="0.25">
      <c r="A61" s="6" t="s">
        <v>189</v>
      </c>
      <c r="B61" s="6" t="s">
        <v>190</v>
      </c>
      <c r="C61" s="6" t="s">
        <v>191</v>
      </c>
      <c r="D61" s="7" t="s">
        <v>0</v>
      </c>
      <c r="E61" s="7" t="s">
        <v>0</v>
      </c>
      <c r="F61" s="7" t="s">
        <v>35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7" t="s">
        <v>0</v>
      </c>
      <c r="W61" s="16" t="str">
        <f>HYPERLINK("http://www.aruplab.com/Testing-Information/resources/HotLines/HotLineDocs/Oct2025QHL/2003386.pdf","H")</f>
        <v>H</v>
      </c>
      <c r="X61" s="7" t="s">
        <v>0</v>
      </c>
      <c r="Y61" s="7" t="s">
        <v>0</v>
      </c>
      <c r="Z61" s="7" t="s">
        <v>0</v>
      </c>
      <c r="AA61" s="8">
        <v>45950</v>
      </c>
    </row>
    <row r="62" spans="1:27" ht="60" x14ac:dyDescent="0.25">
      <c r="A62" s="6" t="s">
        <v>192</v>
      </c>
      <c r="B62" s="6" t="s">
        <v>193</v>
      </c>
      <c r="C62" s="6" t="s">
        <v>194</v>
      </c>
      <c r="D62" s="7" t="s">
        <v>0</v>
      </c>
      <c r="E62" s="7" t="s">
        <v>0</v>
      </c>
      <c r="F62" s="7" t="s">
        <v>35</v>
      </c>
      <c r="G62" s="7" t="s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7" t="s">
        <v>0</v>
      </c>
      <c r="W62" s="16" t="str">
        <f>HYPERLINK("http://www.aruplab.com/Testing-Information/resources/HotLines/HotLineDocs/Oct2025QHL/2003387.pdf","H")</f>
        <v>H</v>
      </c>
      <c r="X62" s="7" t="s">
        <v>0</v>
      </c>
      <c r="Y62" s="7" t="s">
        <v>0</v>
      </c>
      <c r="Z62" s="7" t="s">
        <v>0</v>
      </c>
      <c r="AA62" s="8">
        <v>45950</v>
      </c>
    </row>
    <row r="63" spans="1:27" ht="30" x14ac:dyDescent="0.25">
      <c r="A63" s="6" t="s">
        <v>195</v>
      </c>
      <c r="B63" s="6" t="s">
        <v>196</v>
      </c>
      <c r="C63" s="6" t="s">
        <v>197</v>
      </c>
      <c r="D63" s="7" t="s">
        <v>0</v>
      </c>
      <c r="E63" s="7" t="s">
        <v>0</v>
      </c>
      <c r="F63" s="7" t="s">
        <v>35</v>
      </c>
      <c r="G63" s="7" t="s">
        <v>0</v>
      </c>
      <c r="H63" s="7" t="s">
        <v>0</v>
      </c>
      <c r="I63" s="7" t="s">
        <v>0</v>
      </c>
      <c r="J63" s="7" t="s">
        <v>0</v>
      </c>
      <c r="K63" s="7" t="s">
        <v>0</v>
      </c>
      <c r="L63" s="7" t="s">
        <v>0</v>
      </c>
      <c r="M63" s="7" t="s">
        <v>0</v>
      </c>
      <c r="N63" s="7" t="s">
        <v>0</v>
      </c>
      <c r="O63" s="7" t="s">
        <v>0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7" t="s">
        <v>0</v>
      </c>
      <c r="W63" s="16" t="str">
        <f>HYPERLINK("http://www.aruplab.com/Testing-Information/resources/HotLines/HotLineDocs/Oct2025QHL/2004886.pdf","H")</f>
        <v>H</v>
      </c>
      <c r="X63" s="7" t="s">
        <v>0</v>
      </c>
      <c r="Y63" s="7" t="s">
        <v>0</v>
      </c>
      <c r="Z63" s="7" t="s">
        <v>0</v>
      </c>
      <c r="AA63" s="8">
        <v>45950</v>
      </c>
    </row>
    <row r="64" spans="1:27" ht="60" x14ac:dyDescent="0.25">
      <c r="A64" s="6" t="s">
        <v>198</v>
      </c>
      <c r="B64" s="6" t="s">
        <v>199</v>
      </c>
      <c r="C64" s="6" t="s">
        <v>200</v>
      </c>
      <c r="D64" s="7" t="s">
        <v>0</v>
      </c>
      <c r="E64" s="7" t="s">
        <v>0</v>
      </c>
      <c r="F64" s="7" t="s">
        <v>35</v>
      </c>
      <c r="G64" s="7" t="s">
        <v>35</v>
      </c>
      <c r="H64" s="7" t="s">
        <v>35</v>
      </c>
      <c r="I64" s="7" t="s">
        <v>0</v>
      </c>
      <c r="J64" s="7" t="s">
        <v>35</v>
      </c>
      <c r="K64" s="7" t="s">
        <v>0</v>
      </c>
      <c r="L64" s="7" t="s">
        <v>0</v>
      </c>
      <c r="M64" s="7" t="s">
        <v>0</v>
      </c>
      <c r="N64" s="7" t="s">
        <v>0</v>
      </c>
      <c r="O64" s="7" t="s">
        <v>0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0</v>
      </c>
      <c r="U64" s="7" t="s">
        <v>0</v>
      </c>
      <c r="V64" s="7" t="s">
        <v>0</v>
      </c>
      <c r="W64" s="16" t="str">
        <f>HYPERLINK("http://www.aruplab.com/Testing-Information/resources/HotLines/HotLineDocs/Oct2025QHL/2005506.pdf","H")</f>
        <v>H</v>
      </c>
      <c r="X64" s="7" t="s">
        <v>0</v>
      </c>
      <c r="Y64" s="16" t="str">
        <f>HYPERLINK("http://www.aruplab.com/Testing-Information/resources/HotLines/Sample_Reports/Oct2025QHL/2005506_Trichomonas vaginalis by Transcription-Mediated Amplification TMA_TVAG AMD.pdf","E")</f>
        <v>E</v>
      </c>
      <c r="Z64" s="7" t="s">
        <v>0</v>
      </c>
      <c r="AA64" s="8">
        <v>45950</v>
      </c>
    </row>
    <row r="65" spans="1:27" x14ac:dyDescent="0.25">
      <c r="A65" s="6" t="s">
        <v>201</v>
      </c>
      <c r="B65" s="6" t="s">
        <v>202</v>
      </c>
      <c r="C65" s="6" t="s">
        <v>203</v>
      </c>
      <c r="D65" s="7" t="s">
        <v>0</v>
      </c>
      <c r="E65" s="7" t="s">
        <v>0</v>
      </c>
      <c r="F65" s="7" t="s">
        <v>35</v>
      </c>
      <c r="G65" s="7" t="s">
        <v>0</v>
      </c>
      <c r="H65" s="7" t="s">
        <v>0</v>
      </c>
      <c r="I65" s="7" t="s">
        <v>0</v>
      </c>
      <c r="J65" s="7" t="s">
        <v>0</v>
      </c>
      <c r="K65" s="7" t="s">
        <v>0</v>
      </c>
      <c r="L65" s="7" t="s">
        <v>0</v>
      </c>
      <c r="M65" s="7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7" t="s">
        <v>0</v>
      </c>
      <c r="W65" s="16" t="str">
        <f>HYPERLINK("http://www.aruplab.com/Testing-Information/resources/HotLines/HotLineDocs/Oct2025QHL/2006182.pdf","H")</f>
        <v>H</v>
      </c>
      <c r="X65" s="7" t="s">
        <v>0</v>
      </c>
      <c r="Y65" s="7" t="s">
        <v>0</v>
      </c>
      <c r="Z65" s="7" t="s">
        <v>0</v>
      </c>
      <c r="AA65" s="8">
        <v>45950</v>
      </c>
    </row>
    <row r="66" spans="1:27" ht="60" x14ac:dyDescent="0.25">
      <c r="A66" s="6" t="s">
        <v>204</v>
      </c>
      <c r="B66" s="6" t="s">
        <v>205</v>
      </c>
      <c r="C66" s="6" t="s">
        <v>206</v>
      </c>
      <c r="D66" s="7" t="s">
        <v>0</v>
      </c>
      <c r="E66" s="7" t="s">
        <v>0</v>
      </c>
      <c r="F66" s="7" t="s">
        <v>35</v>
      </c>
      <c r="G66" s="7" t="s">
        <v>35</v>
      </c>
      <c r="H66" s="7" t="s">
        <v>0</v>
      </c>
      <c r="I66" s="7" t="s">
        <v>0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  <c r="S66" s="7" t="s">
        <v>0</v>
      </c>
      <c r="T66" s="7" t="s">
        <v>0</v>
      </c>
      <c r="U66" s="7" t="s">
        <v>0</v>
      </c>
      <c r="V66" s="7" t="s">
        <v>0</v>
      </c>
      <c r="W66" s="16" t="str">
        <f>HYPERLINK("http://www.aruplab.com/Testing-Information/resources/HotLines/HotLineDocs/Oct2025QHL/2006258.pdf","H")</f>
        <v>H</v>
      </c>
      <c r="X66" s="7" t="s">
        <v>0</v>
      </c>
      <c r="Y66" s="7" t="s">
        <v>0</v>
      </c>
      <c r="Z66" s="7" t="s">
        <v>0</v>
      </c>
      <c r="AA66" s="8">
        <v>45950</v>
      </c>
    </row>
    <row r="67" spans="1:27" ht="45" x14ac:dyDescent="0.25">
      <c r="A67" s="6" t="s">
        <v>207</v>
      </c>
      <c r="B67" s="6" t="s">
        <v>208</v>
      </c>
      <c r="C67" s="6" t="s">
        <v>209</v>
      </c>
      <c r="D67" s="7" t="s">
        <v>0</v>
      </c>
      <c r="E67" s="7" t="s">
        <v>0</v>
      </c>
      <c r="F67" s="7" t="s">
        <v>35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7" t="s">
        <v>0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0</v>
      </c>
      <c r="U67" s="7" t="s">
        <v>0</v>
      </c>
      <c r="V67" s="7" t="s">
        <v>0</v>
      </c>
      <c r="W67" s="16" t="str">
        <f>HYPERLINK("http://www.aruplab.com/Testing-Information/resources/HotLines/HotLineDocs/Oct2025QHL/2006491.pdf","H")</f>
        <v>H</v>
      </c>
      <c r="X67" s="7" t="s">
        <v>0</v>
      </c>
      <c r="Y67" s="7" t="s">
        <v>0</v>
      </c>
      <c r="Z67" s="7" t="s">
        <v>0</v>
      </c>
      <c r="AA67" s="8">
        <v>45950</v>
      </c>
    </row>
    <row r="68" spans="1:27" ht="60" x14ac:dyDescent="0.25">
      <c r="A68" s="6" t="s">
        <v>210</v>
      </c>
      <c r="B68" s="6" t="s">
        <v>211</v>
      </c>
      <c r="C68" s="6" t="s">
        <v>212</v>
      </c>
      <c r="D68" s="7" t="s">
        <v>0</v>
      </c>
      <c r="E68" s="7" t="s">
        <v>0</v>
      </c>
      <c r="F68" s="7" t="s">
        <v>35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0</v>
      </c>
      <c r="U68" s="7" t="s">
        <v>0</v>
      </c>
      <c r="V68" s="7" t="s">
        <v>0</v>
      </c>
      <c r="W68" s="16" t="str">
        <f>HYPERLINK("http://www.aruplab.com/Testing-Information/resources/HotLines/HotLineDocs/Oct2025QHL/2006550.pdf","H")</f>
        <v>H</v>
      </c>
      <c r="X68" s="7" t="s">
        <v>0</v>
      </c>
      <c r="Y68" s="7" t="s">
        <v>0</v>
      </c>
      <c r="Z68" s="7" t="s">
        <v>0</v>
      </c>
      <c r="AA68" s="8">
        <v>45950</v>
      </c>
    </row>
    <row r="69" spans="1:27" ht="75" x14ac:dyDescent="0.25">
      <c r="A69" s="6" t="s">
        <v>213</v>
      </c>
      <c r="B69" s="6" t="s">
        <v>214</v>
      </c>
      <c r="C69" s="6" t="s">
        <v>215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7" t="s">
        <v>0</v>
      </c>
      <c r="L69" s="7" t="s">
        <v>0</v>
      </c>
      <c r="M69" s="7" t="s">
        <v>35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0</v>
      </c>
      <c r="V69" s="7" t="s">
        <v>0</v>
      </c>
      <c r="W69" s="16" t="str">
        <f>HYPERLINK("http://www.aruplab.com/Testing-Information/resources/HotLines/HotLineDocs/Oct2025QHL/2007132.pdf","H")</f>
        <v>H</v>
      </c>
      <c r="X69" s="7" t="s">
        <v>0</v>
      </c>
      <c r="Y69" s="16" t="str">
        <f>HYPERLINK("http://www.aruplab.com/Testing-Information/resources/HotLines/Sample_Reports/Oct2025QHL/2007132_BRAF V600E Mutation Detection in Hairy Cell Leukemia by Real-Time PCR, Quantitataive_BRAF HCL.pdf","E")</f>
        <v>E</v>
      </c>
      <c r="Z69" s="7" t="s">
        <v>0</v>
      </c>
      <c r="AA69" s="8">
        <v>45950</v>
      </c>
    </row>
    <row r="70" spans="1:27" ht="75" x14ac:dyDescent="0.25">
      <c r="A70" s="6" t="s">
        <v>216</v>
      </c>
      <c r="B70" s="6" t="s">
        <v>217</v>
      </c>
      <c r="C70" s="6" t="s">
        <v>218</v>
      </c>
      <c r="D70" s="7" t="s">
        <v>0</v>
      </c>
      <c r="E70" s="7" t="s">
        <v>0</v>
      </c>
      <c r="F70" s="7" t="s">
        <v>35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35</v>
      </c>
      <c r="L70" s="7" t="s">
        <v>0</v>
      </c>
      <c r="M70" s="7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0</v>
      </c>
      <c r="V70" s="7" t="s">
        <v>0</v>
      </c>
      <c r="W70" s="16" t="str">
        <f>HYPERLINK("http://www.aruplab.com/Testing-Information/resources/HotLines/HotLineDocs/Oct2025QHL/2007443.pdf","H")</f>
        <v>H</v>
      </c>
      <c r="X70" s="7" t="s">
        <v>0</v>
      </c>
      <c r="Y70" s="16" t="str">
        <f>HYPERLINK("http://www.aruplab.com/Testing-Information/resources/HotLines/Sample_Reports/Oct2025QHL/2007443_Rapid Plasma Reagin (RPR) with Reflex to RPR Titer or T pallidum Antibody by Particle Agglutination_RPR REV.pdf","E")</f>
        <v>E</v>
      </c>
      <c r="Z70" s="7" t="s">
        <v>0</v>
      </c>
      <c r="AA70" s="8">
        <v>45950</v>
      </c>
    </row>
    <row r="71" spans="1:27" ht="30" x14ac:dyDescent="0.25">
      <c r="A71" s="6" t="s">
        <v>219</v>
      </c>
      <c r="B71" s="6" t="s">
        <v>220</v>
      </c>
      <c r="C71" s="6" t="s">
        <v>221</v>
      </c>
      <c r="D71" s="7" t="s">
        <v>0</v>
      </c>
      <c r="E71" s="7" t="s">
        <v>0</v>
      </c>
      <c r="F71" s="7" t="s">
        <v>35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0</v>
      </c>
      <c r="V71" s="7" t="s">
        <v>0</v>
      </c>
      <c r="W71" s="16" t="str">
        <f>HYPERLINK("http://www.aruplab.com/Testing-Information/resources/HotLines/HotLineDocs/Oct2025QHL/2007473.pdf","H")</f>
        <v>H</v>
      </c>
      <c r="X71" s="7" t="s">
        <v>0</v>
      </c>
      <c r="Y71" s="7" t="s">
        <v>0</v>
      </c>
      <c r="Z71" s="7" t="s">
        <v>0</v>
      </c>
      <c r="AA71" s="8">
        <v>45950</v>
      </c>
    </row>
    <row r="72" spans="1:27" ht="45" x14ac:dyDescent="0.25">
      <c r="A72" s="6" t="s">
        <v>222</v>
      </c>
      <c r="B72" s="6" t="s">
        <v>223</v>
      </c>
      <c r="C72" s="6" t="s">
        <v>224</v>
      </c>
      <c r="D72" s="7" t="s">
        <v>0</v>
      </c>
      <c r="E72" s="7" t="s">
        <v>0</v>
      </c>
      <c r="F72" s="7" t="s">
        <v>0</v>
      </c>
      <c r="G72" s="7" t="s">
        <v>0</v>
      </c>
      <c r="H72" s="7" t="s">
        <v>0</v>
      </c>
      <c r="I72" s="7" t="s">
        <v>0</v>
      </c>
      <c r="J72" s="7" t="s">
        <v>35</v>
      </c>
      <c r="K72" s="7" t="s">
        <v>35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7" t="s">
        <v>0</v>
      </c>
      <c r="W72" s="16" t="str">
        <f>HYPERLINK("http://www.aruplab.com/Testing-Information/resources/HotLines/HotLineDocs/Oct2025QHL/2007945.pdf","H")</f>
        <v>H</v>
      </c>
      <c r="X72" s="7" t="s">
        <v>0</v>
      </c>
      <c r="Y72" s="16" t="str">
        <f>HYPERLINK("http://www.aruplab.com/Testing-Information/resources/HotLines/Sample_Reports/Oct2025QHL/2007945_Aripiprazole and Metabolite, Serum or Plasma_ARIPIPRAZO.pdf","E")</f>
        <v>E</v>
      </c>
      <c r="Z72" s="7" t="s">
        <v>0</v>
      </c>
      <c r="AA72" s="8">
        <v>45950</v>
      </c>
    </row>
    <row r="73" spans="1:27" ht="60" x14ac:dyDescent="0.25">
      <c r="A73" s="6" t="s">
        <v>225</v>
      </c>
      <c r="B73" s="6" t="s">
        <v>226</v>
      </c>
      <c r="C73" s="6" t="s">
        <v>227</v>
      </c>
      <c r="D73" s="7" t="s">
        <v>0</v>
      </c>
      <c r="E73" s="7" t="s">
        <v>0</v>
      </c>
      <c r="F73" s="7" t="s">
        <v>35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7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7" t="s">
        <v>0</v>
      </c>
      <c r="W73" s="16" t="str">
        <f>HYPERLINK("http://www.aruplab.com/Testing-Information/resources/HotLines/HotLineDocs/Oct2025QHL/2008460.pdf","H")</f>
        <v>H</v>
      </c>
      <c r="X73" s="7" t="s">
        <v>0</v>
      </c>
      <c r="Y73" s="7" t="s">
        <v>0</v>
      </c>
      <c r="Z73" s="7" t="s">
        <v>0</v>
      </c>
      <c r="AA73" s="8">
        <v>45950</v>
      </c>
    </row>
    <row r="74" spans="1:27" ht="60" x14ac:dyDescent="0.25">
      <c r="A74" s="6" t="s">
        <v>228</v>
      </c>
      <c r="B74" s="6" t="s">
        <v>229</v>
      </c>
      <c r="C74" s="6" t="s">
        <v>230</v>
      </c>
      <c r="D74" s="7" t="s">
        <v>0</v>
      </c>
      <c r="E74" s="7" t="s">
        <v>0</v>
      </c>
      <c r="F74" s="7" t="s">
        <v>0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 t="s">
        <v>0</v>
      </c>
      <c r="N74" s="7" t="s">
        <v>0</v>
      </c>
      <c r="O74" s="7" t="s">
        <v>35</v>
      </c>
      <c r="P74" s="7" t="s">
        <v>0</v>
      </c>
      <c r="Q74" s="7" t="s">
        <v>35</v>
      </c>
      <c r="R74" s="7" t="s">
        <v>0</v>
      </c>
      <c r="S74" s="7" t="s">
        <v>0</v>
      </c>
      <c r="T74" s="7" t="s">
        <v>0</v>
      </c>
      <c r="U74" s="7" t="s">
        <v>0</v>
      </c>
      <c r="V74" s="7" t="s">
        <v>0</v>
      </c>
      <c r="W74" s="16" t="str">
        <f>HYPERLINK("http://www.aruplab.com/Testing-Information/resources/HotLines/HotLineDocs/Oct2025QHL/2009418.pdf","H")</f>
        <v>H</v>
      </c>
      <c r="X74" s="7" t="s">
        <v>0</v>
      </c>
      <c r="Y74" s="16" t="str">
        <f>HYPERLINK("http://www.aruplab.com/Testing-Information/resources/HotLines/Sample_Reports/Oct2025QHL/2009418_Histoplasma Galactomannan Antigen Quantitative by EIA, Urine_HISTOGM U.pdf","E")</f>
        <v>E</v>
      </c>
      <c r="Z74" s="7" t="s">
        <v>0</v>
      </c>
      <c r="AA74" s="8">
        <v>45950</v>
      </c>
    </row>
    <row r="75" spans="1:27" ht="75" x14ac:dyDescent="0.25">
      <c r="A75" s="6" t="s">
        <v>231</v>
      </c>
      <c r="B75" s="6" t="s">
        <v>232</v>
      </c>
      <c r="C75" s="6" t="s">
        <v>233</v>
      </c>
      <c r="D75" s="7" t="s">
        <v>0</v>
      </c>
      <c r="E75" s="7" t="s">
        <v>0</v>
      </c>
      <c r="F75" s="7" t="s">
        <v>35</v>
      </c>
      <c r="G75" s="7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0</v>
      </c>
      <c r="P75" s="7" t="s">
        <v>0</v>
      </c>
      <c r="Q75" s="7" t="s">
        <v>0</v>
      </c>
      <c r="R75" s="7" t="s">
        <v>0</v>
      </c>
      <c r="S75" s="7" t="s">
        <v>0</v>
      </c>
      <c r="T75" s="7" t="s">
        <v>0</v>
      </c>
      <c r="U75" s="7" t="s">
        <v>0</v>
      </c>
      <c r="V75" s="7" t="s">
        <v>0</v>
      </c>
      <c r="W75" s="16" t="str">
        <f>HYPERLINK("http://www.aruplab.com/Testing-Information/resources/HotLines/HotLineDocs/Oct2025QHL/2013070.pdf","H")</f>
        <v>H</v>
      </c>
      <c r="X75" s="7" t="s">
        <v>0</v>
      </c>
      <c r="Y75" s="7" t="s">
        <v>0</v>
      </c>
      <c r="Z75" s="7" t="s">
        <v>0</v>
      </c>
      <c r="AA75" s="8">
        <v>45950</v>
      </c>
    </row>
    <row r="76" spans="1:27" ht="45" x14ac:dyDescent="0.25">
      <c r="A76" s="6" t="s">
        <v>234</v>
      </c>
      <c r="B76" s="6" t="s">
        <v>235</v>
      </c>
      <c r="C76" s="6" t="s">
        <v>236</v>
      </c>
      <c r="D76" s="7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35</v>
      </c>
      <c r="K76" s="7" t="s">
        <v>35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7" t="s">
        <v>0</v>
      </c>
      <c r="R76" s="7" t="s">
        <v>0</v>
      </c>
      <c r="S76" s="7" t="s">
        <v>0</v>
      </c>
      <c r="T76" s="7" t="s">
        <v>0</v>
      </c>
      <c r="U76" s="7" t="s">
        <v>0</v>
      </c>
      <c r="V76" s="7" t="s">
        <v>0</v>
      </c>
      <c r="W76" s="16" t="str">
        <f>HYPERLINK("http://www.aruplab.com/Testing-Information/resources/HotLines/HotLineDocs/Oct2025QHL/2013433.pdf","H")</f>
        <v>H</v>
      </c>
      <c r="X76" s="7" t="s">
        <v>0</v>
      </c>
      <c r="Y76" s="7" t="s">
        <v>0</v>
      </c>
      <c r="Z76" s="7" t="s">
        <v>0</v>
      </c>
      <c r="AA76" s="8">
        <v>45950</v>
      </c>
    </row>
    <row r="77" spans="1:27" ht="75" x14ac:dyDescent="0.25">
      <c r="A77" s="6" t="s">
        <v>237</v>
      </c>
      <c r="B77" s="6" t="s">
        <v>238</v>
      </c>
      <c r="C77" s="6" t="s">
        <v>239</v>
      </c>
      <c r="D77" s="7" t="s">
        <v>0</v>
      </c>
      <c r="E77" s="7" t="s">
        <v>0</v>
      </c>
      <c r="F77" s="7" t="s">
        <v>35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7" t="s">
        <v>0</v>
      </c>
      <c r="N77" s="7" t="s">
        <v>0</v>
      </c>
      <c r="O77" s="7" t="s">
        <v>0</v>
      </c>
      <c r="P77" s="7" t="s">
        <v>0</v>
      </c>
      <c r="Q77" s="7" t="s">
        <v>0</v>
      </c>
      <c r="R77" s="7" t="s">
        <v>0</v>
      </c>
      <c r="S77" s="7" t="s">
        <v>0</v>
      </c>
      <c r="T77" s="7" t="s">
        <v>0</v>
      </c>
      <c r="U77" s="7" t="s">
        <v>0</v>
      </c>
      <c r="V77" s="7" t="s">
        <v>0</v>
      </c>
      <c r="W77" s="16" t="str">
        <f>HYPERLINK("http://www.aruplab.com/Testing-Information/resources/HotLines/HotLineDocs/Oct2025QHL/3000724.pdf","H")</f>
        <v>H</v>
      </c>
      <c r="X77" s="7" t="s">
        <v>0</v>
      </c>
      <c r="Y77" s="7" t="s">
        <v>0</v>
      </c>
      <c r="Z77" s="7" t="s">
        <v>0</v>
      </c>
      <c r="AA77" s="8">
        <v>45950</v>
      </c>
    </row>
    <row r="78" spans="1:27" ht="75" x14ac:dyDescent="0.25">
      <c r="A78" s="6" t="s">
        <v>240</v>
      </c>
      <c r="B78" s="6" t="s">
        <v>241</v>
      </c>
      <c r="C78" s="6" t="s">
        <v>242</v>
      </c>
      <c r="D78" s="7" t="s">
        <v>0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7" t="s">
        <v>0</v>
      </c>
      <c r="N78" s="7" t="s">
        <v>0</v>
      </c>
      <c r="O78" s="7" t="s">
        <v>0</v>
      </c>
      <c r="P78" s="7" t="s">
        <v>0</v>
      </c>
      <c r="Q78" s="7" t="s">
        <v>0</v>
      </c>
      <c r="R78" s="7" t="s">
        <v>0</v>
      </c>
      <c r="S78" s="7" t="s">
        <v>0</v>
      </c>
      <c r="T78" s="7" t="s">
        <v>0</v>
      </c>
      <c r="U78" s="7" t="s">
        <v>35</v>
      </c>
      <c r="V78" s="7" t="s">
        <v>0</v>
      </c>
      <c r="W78" s="16" t="str">
        <f>HYPERLINK("http://www.aruplab.com/Testing-Information/resources/HotLines/HotLineDocs/Oct2025QHL/2025.09.05 Oct Quarterly Hotline Inactivations.pdf","H")</f>
        <v>H</v>
      </c>
      <c r="X78" s="7" t="s">
        <v>0</v>
      </c>
      <c r="Y78" s="7" t="s">
        <v>0</v>
      </c>
      <c r="Z78" s="7" t="s">
        <v>0</v>
      </c>
      <c r="AA78" s="8">
        <v>45950</v>
      </c>
    </row>
    <row r="79" spans="1:27" ht="60" x14ac:dyDescent="0.25">
      <c r="A79" s="6" t="s">
        <v>243</v>
      </c>
      <c r="B79" s="6" t="s">
        <v>244</v>
      </c>
      <c r="C79" s="6" t="s">
        <v>245</v>
      </c>
      <c r="D79" s="7" t="s">
        <v>0</v>
      </c>
      <c r="E79" s="7" t="s">
        <v>0</v>
      </c>
      <c r="F79" s="7" t="s">
        <v>35</v>
      </c>
      <c r="G79" s="7" t="s">
        <v>0</v>
      </c>
      <c r="H79" s="7" t="s">
        <v>0</v>
      </c>
      <c r="I79" s="7" t="s">
        <v>0</v>
      </c>
      <c r="J79" s="7" t="s">
        <v>0</v>
      </c>
      <c r="K79" s="7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  <c r="S79" s="7" t="s">
        <v>0</v>
      </c>
      <c r="T79" s="7" t="s">
        <v>0</v>
      </c>
      <c r="U79" s="7" t="s">
        <v>0</v>
      </c>
      <c r="V79" s="7" t="s">
        <v>0</v>
      </c>
      <c r="W79" s="16" t="str">
        <f>HYPERLINK("http://www.aruplab.com/Testing-Information/resources/HotLines/HotLineDocs/Oct2025QHL/3002069.pdf","H")</f>
        <v>H</v>
      </c>
      <c r="X79" s="7" t="s">
        <v>0</v>
      </c>
      <c r="Y79" s="7" t="s">
        <v>0</v>
      </c>
      <c r="Z79" s="7" t="s">
        <v>0</v>
      </c>
      <c r="AA79" s="8">
        <v>45950</v>
      </c>
    </row>
    <row r="80" spans="1:27" ht="30" x14ac:dyDescent="0.25">
      <c r="A80" s="6" t="s">
        <v>246</v>
      </c>
      <c r="B80" s="6" t="s">
        <v>247</v>
      </c>
      <c r="C80" s="6" t="s">
        <v>248</v>
      </c>
      <c r="D80" s="7" t="s">
        <v>0</v>
      </c>
      <c r="E80" s="7" t="s">
        <v>0</v>
      </c>
      <c r="F80" s="7" t="s">
        <v>35</v>
      </c>
      <c r="G80" s="7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7" t="s">
        <v>0</v>
      </c>
      <c r="P80" s="7" t="s">
        <v>0</v>
      </c>
      <c r="Q80" s="7" t="s">
        <v>0</v>
      </c>
      <c r="R80" s="7" t="s">
        <v>0</v>
      </c>
      <c r="S80" s="7" t="s">
        <v>0</v>
      </c>
      <c r="T80" s="7" t="s">
        <v>0</v>
      </c>
      <c r="U80" s="7" t="s">
        <v>0</v>
      </c>
      <c r="V80" s="7" t="s">
        <v>0</v>
      </c>
      <c r="W80" s="16" t="str">
        <f>HYPERLINK("http://www.aruplab.com/Testing-Information/resources/HotLines/HotLineDocs/Oct2025QHL/3002343.pdf","H")</f>
        <v>H</v>
      </c>
      <c r="X80" s="7" t="s">
        <v>0</v>
      </c>
      <c r="Y80" s="7" t="s">
        <v>0</v>
      </c>
      <c r="Z80" s="7" t="s">
        <v>0</v>
      </c>
      <c r="AA80" s="8">
        <v>45950</v>
      </c>
    </row>
    <row r="81" spans="1:27" ht="30" x14ac:dyDescent="0.25">
      <c r="A81" s="6" t="s">
        <v>249</v>
      </c>
      <c r="B81" s="6" t="s">
        <v>250</v>
      </c>
      <c r="C81" s="6" t="s">
        <v>251</v>
      </c>
      <c r="D81" s="7" t="s">
        <v>0</v>
      </c>
      <c r="E81" s="7" t="s">
        <v>0</v>
      </c>
      <c r="F81" s="7" t="s">
        <v>35</v>
      </c>
      <c r="G81" s="7" t="s">
        <v>0</v>
      </c>
      <c r="H81" s="7" t="s">
        <v>0</v>
      </c>
      <c r="I81" s="7" t="s">
        <v>0</v>
      </c>
      <c r="J81" s="7" t="s">
        <v>35</v>
      </c>
      <c r="K81" s="7" t="s">
        <v>0</v>
      </c>
      <c r="L81" s="7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7" t="s">
        <v>0</v>
      </c>
      <c r="S81" s="7" t="s">
        <v>0</v>
      </c>
      <c r="T81" s="7" t="s">
        <v>0</v>
      </c>
      <c r="U81" s="7" t="s">
        <v>0</v>
      </c>
      <c r="V81" s="7" t="s">
        <v>0</v>
      </c>
      <c r="W81" s="16" t="str">
        <f>HYPERLINK("http://www.aruplab.com/Testing-Information/resources/HotLines/HotLineDocs/Oct2025QHL/3002638.pdf","H")</f>
        <v>H</v>
      </c>
      <c r="X81" s="7" t="s">
        <v>0</v>
      </c>
      <c r="Y81" s="16" t="str">
        <f>HYPERLINK("http://www.aruplab.com/Testing-Information/resources/HotLines/Sample_Reports/Oct2025QHL/3002638_SARS-CoV-2 COVID-19 by NAA_COVID19NAA.pdf","E")</f>
        <v>E</v>
      </c>
      <c r="Z81" s="7" t="s">
        <v>0</v>
      </c>
      <c r="AA81" s="8">
        <v>45950</v>
      </c>
    </row>
    <row r="82" spans="1:27" ht="90" x14ac:dyDescent="0.25">
      <c r="A82" s="6" t="s">
        <v>252</v>
      </c>
      <c r="B82" s="6" t="s">
        <v>253</v>
      </c>
      <c r="C82" s="6" t="s">
        <v>254</v>
      </c>
      <c r="D82" s="7" t="s">
        <v>0</v>
      </c>
      <c r="E82" s="7" t="s">
        <v>0</v>
      </c>
      <c r="F82" s="7" t="s">
        <v>0</v>
      </c>
      <c r="G82" s="7" t="s">
        <v>0</v>
      </c>
      <c r="H82" s="7" t="s">
        <v>0</v>
      </c>
      <c r="I82" s="7" t="s">
        <v>0</v>
      </c>
      <c r="J82" s="7" t="s">
        <v>0</v>
      </c>
      <c r="K82" s="7" t="s">
        <v>0</v>
      </c>
      <c r="L82" s="7" t="s">
        <v>0</v>
      </c>
      <c r="M82" s="7" t="s">
        <v>0</v>
      </c>
      <c r="N82" s="7" t="s">
        <v>0</v>
      </c>
      <c r="O82" s="7" t="s">
        <v>0</v>
      </c>
      <c r="P82" s="7" t="s">
        <v>0</v>
      </c>
      <c r="Q82" s="7" t="s">
        <v>0</v>
      </c>
      <c r="R82" s="7" t="s">
        <v>0</v>
      </c>
      <c r="S82" s="7" t="s">
        <v>0</v>
      </c>
      <c r="T82" s="7" t="s">
        <v>0</v>
      </c>
      <c r="U82" s="7" t="s">
        <v>35</v>
      </c>
      <c r="V82" s="7" t="s">
        <v>0</v>
      </c>
      <c r="W82" s="16" t="str">
        <f>HYPERLINK("http://www.aruplab.com/Testing-Information/resources/HotLines/HotLineDocs/Oct2025QHL/2025.09.05 Oct Quarterly Hotline Inactivations.pdf","H")</f>
        <v>H</v>
      </c>
      <c r="X82" s="7" t="s">
        <v>0</v>
      </c>
      <c r="Y82" s="7" t="s">
        <v>0</v>
      </c>
      <c r="Z82" s="7" t="s">
        <v>0</v>
      </c>
      <c r="AA82" s="8">
        <v>45950</v>
      </c>
    </row>
    <row r="83" spans="1:27" x14ac:dyDescent="0.25">
      <c r="A83" s="6" t="s">
        <v>255</v>
      </c>
      <c r="B83" s="6" t="s">
        <v>256</v>
      </c>
      <c r="C83" s="6" t="s">
        <v>257</v>
      </c>
      <c r="D83" s="7" t="s">
        <v>0</v>
      </c>
      <c r="E83" s="7" t="s">
        <v>0</v>
      </c>
      <c r="F83" s="7" t="s">
        <v>35</v>
      </c>
      <c r="G83" s="7" t="s">
        <v>0</v>
      </c>
      <c r="H83" s="7" t="s">
        <v>0</v>
      </c>
      <c r="I83" s="7" t="s">
        <v>0</v>
      </c>
      <c r="J83" s="7" t="s">
        <v>0</v>
      </c>
      <c r="K83" s="7" t="s">
        <v>0</v>
      </c>
      <c r="L83" s="7" t="s">
        <v>0</v>
      </c>
      <c r="M83" s="7" t="s">
        <v>0</v>
      </c>
      <c r="N83" s="7" t="s">
        <v>0</v>
      </c>
      <c r="O83" s="7" t="s">
        <v>0</v>
      </c>
      <c r="P83" s="7" t="s">
        <v>0</v>
      </c>
      <c r="Q83" s="7" t="s">
        <v>0</v>
      </c>
      <c r="R83" s="7" t="s">
        <v>0</v>
      </c>
      <c r="S83" s="7" t="s">
        <v>0</v>
      </c>
      <c r="T83" s="7" t="s">
        <v>0</v>
      </c>
      <c r="U83" s="7" t="s">
        <v>0</v>
      </c>
      <c r="V83" s="7" t="s">
        <v>0</v>
      </c>
      <c r="W83" s="16" t="str">
        <f>HYPERLINK("http://www.aruplab.com/Testing-Information/resources/HotLines/HotLineDocs/Oct2025QHL/3004090.pdf","H")</f>
        <v>H</v>
      </c>
      <c r="X83" s="7" t="s">
        <v>0</v>
      </c>
      <c r="Y83" s="7" t="s">
        <v>0</v>
      </c>
      <c r="Z83" s="7" t="s">
        <v>0</v>
      </c>
      <c r="AA83" s="8">
        <v>45950</v>
      </c>
    </row>
    <row r="84" spans="1:27" x14ac:dyDescent="0.25">
      <c r="A84" s="6" t="s">
        <v>258</v>
      </c>
      <c r="B84" s="6" t="s">
        <v>259</v>
      </c>
      <c r="C84" s="6" t="s">
        <v>260</v>
      </c>
      <c r="D84" s="7" t="s">
        <v>0</v>
      </c>
      <c r="E84" s="7" t="s">
        <v>0</v>
      </c>
      <c r="F84" s="7" t="s">
        <v>35</v>
      </c>
      <c r="G84" s="7" t="s">
        <v>0</v>
      </c>
      <c r="H84" s="7" t="s">
        <v>0</v>
      </c>
      <c r="I84" s="7" t="s">
        <v>0</v>
      </c>
      <c r="J84" s="7" t="s">
        <v>0</v>
      </c>
      <c r="K84" s="7" t="s">
        <v>0</v>
      </c>
      <c r="L84" s="7" t="s">
        <v>0</v>
      </c>
      <c r="M84" s="7" t="s">
        <v>0</v>
      </c>
      <c r="N84" s="7" t="s">
        <v>0</v>
      </c>
      <c r="O84" s="7" t="s">
        <v>0</v>
      </c>
      <c r="P84" s="7" t="s">
        <v>0</v>
      </c>
      <c r="Q84" s="7" t="s">
        <v>0</v>
      </c>
      <c r="R84" s="7" t="s">
        <v>0</v>
      </c>
      <c r="S84" s="7" t="s">
        <v>0</v>
      </c>
      <c r="T84" s="7" t="s">
        <v>0</v>
      </c>
      <c r="U84" s="7" t="s">
        <v>0</v>
      </c>
      <c r="V84" s="7" t="s">
        <v>0</v>
      </c>
      <c r="W84" s="16" t="str">
        <f>HYPERLINK("http://www.aruplab.com/Testing-Information/resources/HotLines/HotLineDocs/Oct2025QHL/3004094.pdf","H")</f>
        <v>H</v>
      </c>
      <c r="X84" s="7" t="s">
        <v>0</v>
      </c>
      <c r="Y84" s="7" t="s">
        <v>0</v>
      </c>
      <c r="Z84" s="7" t="s">
        <v>0</v>
      </c>
      <c r="AA84" s="8">
        <v>45950</v>
      </c>
    </row>
    <row r="85" spans="1:27" ht="30" x14ac:dyDescent="0.25">
      <c r="A85" s="6" t="s">
        <v>261</v>
      </c>
      <c r="B85" s="6" t="s">
        <v>262</v>
      </c>
      <c r="C85" s="6" t="s">
        <v>263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7" t="s">
        <v>0</v>
      </c>
      <c r="M85" s="7" t="s">
        <v>35</v>
      </c>
      <c r="N85" s="7" t="s">
        <v>0</v>
      </c>
      <c r="O85" s="7" t="s">
        <v>0</v>
      </c>
      <c r="P85" s="7" t="s">
        <v>0</v>
      </c>
      <c r="Q85" s="7" t="s">
        <v>0</v>
      </c>
      <c r="R85" s="7" t="s">
        <v>0</v>
      </c>
      <c r="S85" s="7" t="s">
        <v>0</v>
      </c>
      <c r="T85" s="7" t="s">
        <v>0</v>
      </c>
      <c r="U85" s="7" t="s">
        <v>0</v>
      </c>
      <c r="V85" s="7" t="s">
        <v>0</v>
      </c>
      <c r="W85" s="16" t="str">
        <f>HYPERLINK("http://www.aruplab.com/Testing-Information/resources/HotLines/HotLineDocs/Oct2025QHL/3004308.pdf","H")</f>
        <v>H</v>
      </c>
      <c r="X85" s="7" t="s">
        <v>0</v>
      </c>
      <c r="Y85" s="16" t="str">
        <f>HYPERLINK("http://www.aruplab.com/Testing-Information/resources/HotLines/Sample_Reports/Oct2025QHL/3004308_MLH1 Promoter Methylation_MLH1 PCR.pdf","E")</f>
        <v>E</v>
      </c>
      <c r="Z85" s="7" t="s">
        <v>0</v>
      </c>
      <c r="AA85" s="8">
        <v>45950</v>
      </c>
    </row>
    <row r="86" spans="1:27" ht="45" x14ac:dyDescent="0.25">
      <c r="A86" s="6" t="s">
        <v>264</v>
      </c>
      <c r="B86" s="6" t="s">
        <v>265</v>
      </c>
      <c r="C86" s="6" t="s">
        <v>266</v>
      </c>
      <c r="D86" s="7" t="s">
        <v>0</v>
      </c>
      <c r="E86" s="7" t="s">
        <v>0</v>
      </c>
      <c r="F86" s="7" t="s">
        <v>0</v>
      </c>
      <c r="G86" s="7" t="s">
        <v>0</v>
      </c>
      <c r="H86" s="7" t="s">
        <v>35</v>
      </c>
      <c r="I86" s="7" t="s">
        <v>0</v>
      </c>
      <c r="J86" s="7" t="s">
        <v>0</v>
      </c>
      <c r="K86" s="7" t="s">
        <v>0</v>
      </c>
      <c r="L86" s="7" t="s">
        <v>0</v>
      </c>
      <c r="M86" s="7" t="s">
        <v>0</v>
      </c>
      <c r="N86" s="7" t="s">
        <v>0</v>
      </c>
      <c r="O86" s="7" t="s">
        <v>0</v>
      </c>
      <c r="P86" s="7" t="s">
        <v>0</v>
      </c>
      <c r="Q86" s="7" t="s">
        <v>0</v>
      </c>
      <c r="R86" s="7" t="s">
        <v>0</v>
      </c>
      <c r="S86" s="7" t="s">
        <v>0</v>
      </c>
      <c r="T86" s="7" t="s">
        <v>0</v>
      </c>
      <c r="U86" s="7" t="s">
        <v>0</v>
      </c>
      <c r="V86" s="7" t="s">
        <v>0</v>
      </c>
      <c r="W86" s="16" t="str">
        <f>HYPERLINK("http://www.aruplab.com/Testing-Information/resources/HotLines/HotLineDocs/Oct2025QHL/3005874.pdf","H")</f>
        <v>H</v>
      </c>
      <c r="X86" s="7" t="s">
        <v>0</v>
      </c>
      <c r="Y86" s="7" t="s">
        <v>0</v>
      </c>
      <c r="Z86" s="7" t="s">
        <v>0</v>
      </c>
      <c r="AA86" s="8">
        <v>45950</v>
      </c>
    </row>
    <row r="87" spans="1:27" ht="90" x14ac:dyDescent="0.25">
      <c r="A87" s="6" t="s">
        <v>267</v>
      </c>
      <c r="B87" s="6" t="s">
        <v>268</v>
      </c>
      <c r="C87" s="6" t="s">
        <v>269</v>
      </c>
      <c r="D87" s="7" t="s">
        <v>0</v>
      </c>
      <c r="E87" s="7" t="s">
        <v>0</v>
      </c>
      <c r="F87" s="7" t="s">
        <v>35</v>
      </c>
      <c r="G87" s="7" t="s">
        <v>35</v>
      </c>
      <c r="H87" s="7" t="s">
        <v>0</v>
      </c>
      <c r="I87" s="7" t="s">
        <v>0</v>
      </c>
      <c r="J87" s="7" t="s">
        <v>35</v>
      </c>
      <c r="K87" s="7" t="s">
        <v>0</v>
      </c>
      <c r="L87" s="7" t="s">
        <v>0</v>
      </c>
      <c r="M87" s="7" t="s">
        <v>0</v>
      </c>
      <c r="N87" s="7" t="s">
        <v>0</v>
      </c>
      <c r="O87" s="7" t="s">
        <v>0</v>
      </c>
      <c r="P87" s="7" t="s">
        <v>0</v>
      </c>
      <c r="Q87" s="7" t="s">
        <v>0</v>
      </c>
      <c r="R87" s="7" t="s">
        <v>0</v>
      </c>
      <c r="S87" s="7" t="s">
        <v>35</v>
      </c>
      <c r="T87" s="7" t="s">
        <v>0</v>
      </c>
      <c r="U87" s="7" t="s">
        <v>0</v>
      </c>
      <c r="V87" s="7" t="s">
        <v>0</v>
      </c>
      <c r="W87" s="16" t="str">
        <f>HYPERLINK("http://www.aruplab.com/Testing-Information/resources/HotLines/HotLineDocs/Oct2025QHL/3006247.pdf","H")</f>
        <v>H</v>
      </c>
      <c r="X87" s="7" t="s">
        <v>0</v>
      </c>
      <c r="Y87" s="16" t="str">
        <f>HYPERLINK("http://www.aruplab.com/Testing-Information/resources/HotLines/Sample_Reports/Oct2025QHL/3006247_Angelman Syndrome and Prader-Willi Syndrome by Methylation-Specific MLPA_AS-PWS DD.pdf","E")</f>
        <v>E</v>
      </c>
      <c r="Z87" s="7" t="s">
        <v>0</v>
      </c>
      <c r="AA87" s="8">
        <v>45950</v>
      </c>
    </row>
    <row r="88" spans="1:27" ht="75" x14ac:dyDescent="0.25">
      <c r="A88" s="6" t="s">
        <v>270</v>
      </c>
      <c r="B88" s="6" t="s">
        <v>271</v>
      </c>
      <c r="C88" s="6" t="s">
        <v>272</v>
      </c>
      <c r="D88" s="7" t="s">
        <v>0</v>
      </c>
      <c r="E88" s="7" t="s">
        <v>0</v>
      </c>
      <c r="F88" s="7" t="s">
        <v>0</v>
      </c>
      <c r="G88" s="7" t="s">
        <v>0</v>
      </c>
      <c r="H88" s="7" t="s">
        <v>0</v>
      </c>
      <c r="I88" s="7" t="s">
        <v>0</v>
      </c>
      <c r="J88" s="7" t="s">
        <v>0</v>
      </c>
      <c r="K88" s="7" t="s">
        <v>0</v>
      </c>
      <c r="L88" s="7" t="s">
        <v>0</v>
      </c>
      <c r="M88" s="7" t="s">
        <v>0</v>
      </c>
      <c r="N88" s="7" t="s">
        <v>0</v>
      </c>
      <c r="O88" s="7" t="s">
        <v>0</v>
      </c>
      <c r="P88" s="7" t="s">
        <v>0</v>
      </c>
      <c r="Q88" s="7" t="s">
        <v>0</v>
      </c>
      <c r="R88" s="7" t="s">
        <v>0</v>
      </c>
      <c r="S88" s="7" t="s">
        <v>0</v>
      </c>
      <c r="T88" s="7" t="s">
        <v>0</v>
      </c>
      <c r="U88" s="7" t="s">
        <v>35</v>
      </c>
      <c r="V88" s="7" t="s">
        <v>0</v>
      </c>
      <c r="W88" s="16" t="str">
        <f>HYPERLINK("http://www.aruplab.com/Testing-Information/resources/HotLines/HotLineDocs/Oct2025QHL/2025.09.05 Oct Quarterly Hotline Inactivations.pdf","H")</f>
        <v>H</v>
      </c>
      <c r="X88" s="7" t="s">
        <v>0</v>
      </c>
      <c r="Y88" s="7" t="s">
        <v>0</v>
      </c>
      <c r="Z88" s="7" t="s">
        <v>0</v>
      </c>
      <c r="AA88" s="8">
        <v>45950</v>
      </c>
    </row>
    <row r="89" spans="1:27" ht="105" x14ac:dyDescent="0.25">
      <c r="A89" s="6" t="s">
        <v>273</v>
      </c>
      <c r="B89" s="6" t="s">
        <v>274</v>
      </c>
      <c r="C89" s="6" t="s">
        <v>275</v>
      </c>
      <c r="D89" s="7" t="s">
        <v>0</v>
      </c>
      <c r="E89" s="7" t="s">
        <v>35</v>
      </c>
      <c r="F89" s="7" t="s">
        <v>0</v>
      </c>
      <c r="G89" s="7" t="s">
        <v>0</v>
      </c>
      <c r="H89" s="7" t="s">
        <v>0</v>
      </c>
      <c r="I89" s="7" t="s">
        <v>35</v>
      </c>
      <c r="J89" s="7" t="s">
        <v>0</v>
      </c>
      <c r="K89" s="7" t="s">
        <v>0</v>
      </c>
      <c r="L89" s="7" t="s">
        <v>0</v>
      </c>
      <c r="M89" s="7" t="s">
        <v>0</v>
      </c>
      <c r="N89" s="7" t="s">
        <v>35</v>
      </c>
      <c r="O89" s="7" t="s">
        <v>0</v>
      </c>
      <c r="P89" s="7" t="s">
        <v>0</v>
      </c>
      <c r="Q89" s="7" t="s">
        <v>0</v>
      </c>
      <c r="R89" s="7" t="s">
        <v>0</v>
      </c>
      <c r="S89" s="7" t="s">
        <v>0</v>
      </c>
      <c r="T89" s="7" t="s">
        <v>0</v>
      </c>
      <c r="U89" s="7" t="s">
        <v>0</v>
      </c>
      <c r="V89" s="7" t="s">
        <v>0</v>
      </c>
      <c r="W89" s="16" t="str">
        <f>HYPERLINK("http://www.aruplab.com/Testing-Information/resources/HotLines/HotLineDocs/Oct2025QHL/3016840.pdf","H")</f>
        <v>H</v>
      </c>
      <c r="X89" s="7" t="s">
        <v>0</v>
      </c>
      <c r="Y89" s="7" t="s">
        <v>0</v>
      </c>
      <c r="Z89" s="7" t="s">
        <v>0</v>
      </c>
      <c r="AA89" s="8">
        <v>45950</v>
      </c>
    </row>
    <row r="90" spans="1:27" ht="30" x14ac:dyDescent="0.25">
      <c r="A90" s="6" t="s">
        <v>276</v>
      </c>
      <c r="B90" s="6" t="s">
        <v>277</v>
      </c>
      <c r="C90" s="6" t="s">
        <v>278</v>
      </c>
      <c r="D90" s="7" t="s">
        <v>0</v>
      </c>
      <c r="E90" s="7" t="s">
        <v>0</v>
      </c>
      <c r="F90" s="7" t="s">
        <v>35</v>
      </c>
      <c r="G90" s="7" t="s">
        <v>0</v>
      </c>
      <c r="H90" s="7" t="s">
        <v>0</v>
      </c>
      <c r="I90" s="7" t="s">
        <v>0</v>
      </c>
      <c r="J90" s="7" t="s">
        <v>0</v>
      </c>
      <c r="K90" s="7" t="s">
        <v>0</v>
      </c>
      <c r="L90" s="7" t="s">
        <v>0</v>
      </c>
      <c r="M90" s="7" t="s">
        <v>0</v>
      </c>
      <c r="N90" s="7" t="s">
        <v>0</v>
      </c>
      <c r="O90" s="7" t="s">
        <v>0</v>
      </c>
      <c r="P90" s="7" t="s">
        <v>0</v>
      </c>
      <c r="Q90" s="7" t="s">
        <v>0</v>
      </c>
      <c r="R90" s="7" t="s">
        <v>0</v>
      </c>
      <c r="S90" s="7" t="s">
        <v>0</v>
      </c>
      <c r="T90" s="7" t="s">
        <v>0</v>
      </c>
      <c r="U90" s="7" t="s">
        <v>0</v>
      </c>
      <c r="V90" s="7" t="s">
        <v>0</v>
      </c>
      <c r="W90" s="16" t="str">
        <f>HYPERLINK("http://www.aruplab.com/Testing-Information/resources/HotLines/HotLineDocs/Oct2025QHL/3016866.pdf","H")</f>
        <v>H</v>
      </c>
      <c r="X90" s="7" t="s">
        <v>0</v>
      </c>
      <c r="Y90" s="7" t="s">
        <v>0</v>
      </c>
      <c r="Z90" s="7" t="s">
        <v>0</v>
      </c>
      <c r="AA90" s="8">
        <v>45950</v>
      </c>
    </row>
    <row r="91" spans="1:27" ht="45" x14ac:dyDescent="0.25">
      <c r="A91" s="6" t="s">
        <v>279</v>
      </c>
      <c r="B91" s="6" t="s">
        <v>280</v>
      </c>
      <c r="C91" s="6" t="s">
        <v>281</v>
      </c>
      <c r="D91" s="7" t="s">
        <v>35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7" t="s">
        <v>0</v>
      </c>
      <c r="L91" s="7" t="s">
        <v>0</v>
      </c>
      <c r="M91" s="7" t="s">
        <v>0</v>
      </c>
      <c r="N91" s="7" t="s">
        <v>0</v>
      </c>
      <c r="O91" s="7" t="s">
        <v>0</v>
      </c>
      <c r="P91" s="7" t="s">
        <v>0</v>
      </c>
      <c r="Q91" s="7" t="s">
        <v>0</v>
      </c>
      <c r="R91" s="7" t="s">
        <v>0</v>
      </c>
      <c r="S91" s="7" t="s">
        <v>0</v>
      </c>
      <c r="T91" s="7" t="s">
        <v>0</v>
      </c>
      <c r="U91" s="7" t="s">
        <v>0</v>
      </c>
      <c r="V91" s="7" t="s">
        <v>0</v>
      </c>
      <c r="W91" s="16" t="str">
        <f>HYPERLINK("http://www.aruplab.com/Testing-Information/resources/HotLines/HotLineDocs/Oct2025QHL/3019126.pdf","H")</f>
        <v>H</v>
      </c>
      <c r="X91" s="7" t="s">
        <v>0</v>
      </c>
      <c r="Y91" s="16" t="str">
        <f>HYPERLINK("http://www.aruplab.com/Testing-Information/resources/HotLines/Sample_Reports/Oct2025QHL/3019126_11Q Aberrations by FISH_11Q FISH.pdf","E")</f>
        <v>E</v>
      </c>
      <c r="Z91" s="16" t="str">
        <f>HYPERLINK("https://connect.aruplab.com/Pricing/TestPrice/3019126/D10202025","P")</f>
        <v>P</v>
      </c>
      <c r="AA91" s="8">
        <v>45950</v>
      </c>
    </row>
    <row r="92" spans="1:27" ht="60" x14ac:dyDescent="0.25">
      <c r="A92" s="6" t="s">
        <v>282</v>
      </c>
      <c r="B92" s="6" t="s">
        <v>283</v>
      </c>
      <c r="C92" s="6" t="s">
        <v>284</v>
      </c>
      <c r="D92" s="7" t="s">
        <v>35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  <c r="N92" s="7" t="s">
        <v>0</v>
      </c>
      <c r="O92" s="7" t="s">
        <v>0</v>
      </c>
      <c r="P92" s="7" t="s">
        <v>0</v>
      </c>
      <c r="Q92" s="7" t="s">
        <v>0</v>
      </c>
      <c r="R92" s="7" t="s">
        <v>0</v>
      </c>
      <c r="S92" s="7" t="s">
        <v>0</v>
      </c>
      <c r="T92" s="7" t="s">
        <v>0</v>
      </c>
      <c r="U92" s="7" t="s">
        <v>0</v>
      </c>
      <c r="V92" s="7" t="s">
        <v>0</v>
      </c>
      <c r="W92" s="16" t="str">
        <f>HYPERLINK("http://www.aruplab.com/Testing-Information/resources/HotLines/HotLineDocs/Oct2025QHL/3019135.pdf","H")</f>
        <v>H</v>
      </c>
      <c r="X92" s="7" t="s">
        <v>0</v>
      </c>
      <c r="Y92" s="16" t="str">
        <f>HYPERLINK("http://www.aruplab.com/Testing-Information/resources/HotLines/Sample_Reports/Oct2025QHL/3019135_High-Grade B-Cell Lymphoma Reflex Panel by FISH, Tissue_HGBCL RFLX.pdf","E")</f>
        <v>E</v>
      </c>
      <c r="Z92" s="16" t="str">
        <f>HYPERLINK("https://connect.aruplab.com/Pricing/TestPrice/3019135/D10202025","P")</f>
        <v>P</v>
      </c>
      <c r="AA92" s="8">
        <v>45950</v>
      </c>
    </row>
    <row r="93" spans="1:27" ht="30" x14ac:dyDescent="0.25">
      <c r="A93" s="6" t="s">
        <v>285</v>
      </c>
      <c r="B93" s="6" t="s">
        <v>286</v>
      </c>
      <c r="C93" s="6" t="s">
        <v>287</v>
      </c>
      <c r="D93" s="7" t="s">
        <v>35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 t="s">
        <v>0</v>
      </c>
      <c r="N93" s="7" t="s">
        <v>0</v>
      </c>
      <c r="O93" s="7" t="s">
        <v>0</v>
      </c>
      <c r="P93" s="7" t="s">
        <v>0</v>
      </c>
      <c r="Q93" s="7" t="s">
        <v>0</v>
      </c>
      <c r="R93" s="7" t="s">
        <v>0</v>
      </c>
      <c r="S93" s="7" t="s">
        <v>0</v>
      </c>
      <c r="T93" s="7" t="s">
        <v>0</v>
      </c>
      <c r="U93" s="7" t="s">
        <v>0</v>
      </c>
      <c r="V93" s="7" t="s">
        <v>0</v>
      </c>
      <c r="W93" s="16" t="str">
        <f>HYPERLINK("http://www.aruplab.com/Testing-Information/resources/HotLines/HotLineDocs/Oct2025QHL/3019310.pdf","H")</f>
        <v>H</v>
      </c>
      <c r="X93" s="7" t="s">
        <v>0</v>
      </c>
      <c r="Y93" s="7" t="s">
        <v>0</v>
      </c>
      <c r="Z93" s="16" t="str">
        <f>HYPERLINK("https://connect.aruplab.com/Pricing/TestPrice/3019310/D10202025","P")</f>
        <v>P</v>
      </c>
      <c r="AA93" s="8">
        <v>45950</v>
      </c>
    </row>
    <row r="94" spans="1:27" ht="30" x14ac:dyDescent="0.25">
      <c r="A94" s="6" t="s">
        <v>288</v>
      </c>
      <c r="B94" s="6" t="s">
        <v>289</v>
      </c>
      <c r="C94" s="6" t="s">
        <v>290</v>
      </c>
      <c r="D94" s="7" t="s">
        <v>35</v>
      </c>
      <c r="E94" s="7" t="s">
        <v>0</v>
      </c>
      <c r="F94" s="7" t="s">
        <v>0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 t="s">
        <v>0</v>
      </c>
      <c r="P94" s="7" t="s">
        <v>0</v>
      </c>
      <c r="Q94" s="7" t="s">
        <v>0</v>
      </c>
      <c r="R94" s="7" t="s">
        <v>0</v>
      </c>
      <c r="S94" s="7" t="s">
        <v>0</v>
      </c>
      <c r="T94" s="7" t="s">
        <v>0</v>
      </c>
      <c r="U94" s="7" t="s">
        <v>0</v>
      </c>
      <c r="V94" s="7" t="s">
        <v>0</v>
      </c>
      <c r="W94" s="16" t="str">
        <f>HYPERLINK("http://www.aruplab.com/Testing-Information/resources/HotLines/HotLineDocs/Oct2025QHL/3019671.pdf","H")</f>
        <v>H</v>
      </c>
      <c r="X94" s="7" t="s">
        <v>0</v>
      </c>
      <c r="Y94" s="16" t="str">
        <f>HYPERLINK("http://www.aruplab.com/Testing-Information/resources/HotLines/Sample_Reports/Oct2025QHL/3019671_von Willebrand Factor VWF GPIbM Activity_VWF_GPIBM.pdf","E")</f>
        <v>E</v>
      </c>
      <c r="Z94" s="16" t="str">
        <f>HYPERLINK("https://connect.aruplab.com/Pricing/TestPrice/3019671/D10202025","P")</f>
        <v>P</v>
      </c>
      <c r="AA94" s="8">
        <v>45831</v>
      </c>
    </row>
    <row r="95" spans="1:27" ht="75" x14ac:dyDescent="0.25">
      <c r="A95" s="6" t="s">
        <v>291</v>
      </c>
      <c r="B95" s="6" t="s">
        <v>292</v>
      </c>
      <c r="C95" s="6" t="s">
        <v>293</v>
      </c>
      <c r="D95" s="7" t="s">
        <v>35</v>
      </c>
      <c r="E95" s="7" t="s">
        <v>0</v>
      </c>
      <c r="F95" s="7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7" t="s">
        <v>0</v>
      </c>
      <c r="N95" s="7" t="s">
        <v>0</v>
      </c>
      <c r="O95" s="7" t="s">
        <v>0</v>
      </c>
      <c r="P95" s="7" t="s">
        <v>0</v>
      </c>
      <c r="Q95" s="7" t="s">
        <v>0</v>
      </c>
      <c r="R95" s="7" t="s">
        <v>0</v>
      </c>
      <c r="S95" s="7" t="s">
        <v>0</v>
      </c>
      <c r="T95" s="7" t="s">
        <v>0</v>
      </c>
      <c r="U95" s="7" t="s">
        <v>0</v>
      </c>
      <c r="V95" s="7" t="s">
        <v>0</v>
      </c>
      <c r="W95" s="16" t="str">
        <f>HYPERLINK("http://www.aruplab.com/Testing-Information/resources/HotLines/HotLineDocs/Oct2025QHL/3019803.pdf","H")</f>
        <v>H</v>
      </c>
      <c r="X95" s="7" t="s">
        <v>0</v>
      </c>
      <c r="Y95" s="16" t="str">
        <f>HYPERLINK("http://www.aruplab.com/Testing-Information/resources/HotLines/Sample_Reports/Oct2025QHL/3019803_Angelman Sydrome and Prader-Willi Syndrome by Methylation-Specific MLPA_AS-PWSDDFE.pdf","E")</f>
        <v>E</v>
      </c>
      <c r="Z95" s="16" t="str">
        <f>HYPERLINK("https://connect.aruplab.com/Pricing/TestPrice/3019803/D10202025","P")</f>
        <v>P</v>
      </c>
      <c r="AA95" s="8">
        <v>45950</v>
      </c>
    </row>
    <row r="96" spans="1:27" ht="30" x14ac:dyDescent="0.25">
      <c r="A96" s="6" t="s">
        <v>294</v>
      </c>
      <c r="B96" s="6" t="s">
        <v>295</v>
      </c>
      <c r="C96" s="6" t="s">
        <v>296</v>
      </c>
      <c r="D96" s="7" t="s">
        <v>35</v>
      </c>
      <c r="E96" s="7" t="s">
        <v>0</v>
      </c>
      <c r="F96" s="7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7" t="s">
        <v>0</v>
      </c>
      <c r="N96" s="7" t="s">
        <v>0</v>
      </c>
      <c r="O96" s="7" t="s">
        <v>0</v>
      </c>
      <c r="P96" s="7" t="s">
        <v>0</v>
      </c>
      <c r="Q96" s="7" t="s">
        <v>0</v>
      </c>
      <c r="R96" s="7" t="s">
        <v>0</v>
      </c>
      <c r="S96" s="7" t="s">
        <v>0</v>
      </c>
      <c r="T96" s="7" t="s">
        <v>0</v>
      </c>
      <c r="U96" s="7" t="s">
        <v>0</v>
      </c>
      <c r="V96" s="7" t="s">
        <v>0</v>
      </c>
      <c r="W96" s="16" t="str">
        <f>HYPERLINK("http://www.aruplab.com/Testing-Information/resources/HotLines/HotLineDocs/Oct2025QHL/3019856.pdf","H")</f>
        <v>H</v>
      </c>
      <c r="X96" s="7" t="s">
        <v>0</v>
      </c>
      <c r="Y96" s="16" t="str">
        <f>HYPERLINK("http://www.aruplab.com/Testing-Information/resources/HotLines/Sample_Reports/Oct2025QHL/3019856_Viral Hepatitis Prenatal Panel_VPRENATHEP.pdf","E")</f>
        <v>E</v>
      </c>
      <c r="Z96" s="16" t="str">
        <f>HYPERLINK("https://connect.aruplab.com/Pricing/TestPrice/3019856/D10202025","P")</f>
        <v>P</v>
      </c>
      <c r="AA96" s="8">
        <v>45817</v>
      </c>
    </row>
    <row r="97" spans="1:27" ht="45" x14ac:dyDescent="0.25">
      <c r="A97" s="6" t="s">
        <v>297</v>
      </c>
      <c r="B97" s="6" t="s">
        <v>298</v>
      </c>
      <c r="C97" s="6" t="s">
        <v>299</v>
      </c>
      <c r="D97" s="7" t="s">
        <v>35</v>
      </c>
      <c r="E97" s="7" t="s">
        <v>0</v>
      </c>
      <c r="F97" s="7" t="s">
        <v>0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7" t="s">
        <v>0</v>
      </c>
      <c r="N97" s="7" t="s">
        <v>0</v>
      </c>
      <c r="O97" s="7" t="s">
        <v>0</v>
      </c>
      <c r="P97" s="7" t="s">
        <v>0</v>
      </c>
      <c r="Q97" s="7" t="s">
        <v>0</v>
      </c>
      <c r="R97" s="7" t="s">
        <v>0</v>
      </c>
      <c r="S97" s="7" t="s">
        <v>0</v>
      </c>
      <c r="T97" s="7" t="s">
        <v>0</v>
      </c>
      <c r="U97" s="7" t="s">
        <v>0</v>
      </c>
      <c r="V97" s="7" t="s">
        <v>0</v>
      </c>
      <c r="W97" s="16" t="str">
        <f>HYPERLINK("http://www.aruplab.com/Testing-Information/resources/HotLines/HotLineDocs/Oct2025QHL/3019882.pdf","H")</f>
        <v>H</v>
      </c>
      <c r="X97" s="7" t="s">
        <v>0</v>
      </c>
      <c r="Y97" s="7" t="s">
        <v>0</v>
      </c>
      <c r="Z97" s="16" t="str">
        <f>HYPERLINK("https://connect.aruplab.com/Pricing/TestPrice/3019882/D10202025","P")</f>
        <v>P</v>
      </c>
      <c r="AA97" s="8">
        <v>45950</v>
      </c>
    </row>
    <row r="98" spans="1:27" ht="60" x14ac:dyDescent="0.25">
      <c r="A98" s="6" t="s">
        <v>300</v>
      </c>
      <c r="B98" s="6" t="s">
        <v>301</v>
      </c>
      <c r="C98" s="6" t="s">
        <v>302</v>
      </c>
      <c r="D98" s="7" t="s">
        <v>35</v>
      </c>
      <c r="E98" s="7" t="s">
        <v>0</v>
      </c>
      <c r="F98" s="7" t="s">
        <v>0</v>
      </c>
      <c r="G98" s="7" t="s">
        <v>0</v>
      </c>
      <c r="H98" s="7" t="s">
        <v>0</v>
      </c>
      <c r="I98" s="7" t="s">
        <v>0</v>
      </c>
      <c r="J98" s="7" t="s">
        <v>0</v>
      </c>
      <c r="K98" s="7" t="s">
        <v>0</v>
      </c>
      <c r="L98" s="7" t="s">
        <v>0</v>
      </c>
      <c r="M98" s="7" t="s">
        <v>0</v>
      </c>
      <c r="N98" s="7" t="s">
        <v>0</v>
      </c>
      <c r="O98" s="7" t="s">
        <v>0</v>
      </c>
      <c r="P98" s="7" t="s">
        <v>0</v>
      </c>
      <c r="Q98" s="7" t="s">
        <v>0</v>
      </c>
      <c r="R98" s="7" t="s">
        <v>0</v>
      </c>
      <c r="S98" s="7" t="s">
        <v>0</v>
      </c>
      <c r="T98" s="7" t="s">
        <v>0</v>
      </c>
      <c r="U98" s="7" t="s">
        <v>0</v>
      </c>
      <c r="V98" s="7" t="s">
        <v>0</v>
      </c>
      <c r="W98" s="16" t="str">
        <f>HYPERLINK("http://www.aruplab.com/Testing-Information/resources/HotLines/HotLineDocs/Oct2025QHL/3019908.pdf","H")</f>
        <v>H</v>
      </c>
      <c r="X98" s="7" t="s">
        <v>0</v>
      </c>
      <c r="Y98" s="16" t="str">
        <f>HYPERLINK("http://www.aruplab.com/Testing-Information/resources/HotLines/Sample_Reports/Oct2025QHL/3019908_Bartonella henselae Antibody, IgG With Reflex to Endpoint Titer_HENS G R.pdf","E")</f>
        <v>E</v>
      </c>
      <c r="Z98" s="16" t="str">
        <f>HYPERLINK("https://connect.aruplab.com/Pricing/TestPrice/3019908/D10202025","P")</f>
        <v>P</v>
      </c>
      <c r="AA98" s="8">
        <v>45894</v>
      </c>
    </row>
    <row r="99" spans="1:27" ht="45" x14ac:dyDescent="0.25">
      <c r="A99" s="6" t="s">
        <v>303</v>
      </c>
      <c r="B99" s="6" t="s">
        <v>304</v>
      </c>
      <c r="C99" s="6" t="s">
        <v>305</v>
      </c>
      <c r="D99" s="7" t="s">
        <v>35</v>
      </c>
      <c r="E99" s="7" t="s">
        <v>0</v>
      </c>
      <c r="F99" s="7" t="s">
        <v>0</v>
      </c>
      <c r="G99" s="7" t="s">
        <v>0</v>
      </c>
      <c r="H99" s="7" t="s">
        <v>0</v>
      </c>
      <c r="I99" s="7" t="s">
        <v>0</v>
      </c>
      <c r="J99" s="7" t="s">
        <v>0</v>
      </c>
      <c r="K99" s="7" t="s">
        <v>0</v>
      </c>
      <c r="L99" s="7" t="s">
        <v>0</v>
      </c>
      <c r="M99" s="7" t="s">
        <v>0</v>
      </c>
      <c r="N99" s="7" t="s">
        <v>0</v>
      </c>
      <c r="O99" s="7" t="s">
        <v>0</v>
      </c>
      <c r="P99" s="7" t="s">
        <v>0</v>
      </c>
      <c r="Q99" s="7" t="s">
        <v>0</v>
      </c>
      <c r="R99" s="7" t="s">
        <v>0</v>
      </c>
      <c r="S99" s="7" t="s">
        <v>0</v>
      </c>
      <c r="T99" s="7" t="s">
        <v>0</v>
      </c>
      <c r="U99" s="7" t="s">
        <v>0</v>
      </c>
      <c r="V99" s="7" t="s">
        <v>0</v>
      </c>
      <c r="W99" s="16" t="str">
        <f>HYPERLINK("http://www.aruplab.com/Testing-Information/resources/HotLines/HotLineDocs/Oct2025QHL/3019937.pdf","H")</f>
        <v>H</v>
      </c>
      <c r="X99" s="7" t="s">
        <v>0</v>
      </c>
      <c r="Y99" s="16" t="str">
        <f>HYPERLINK("http://www.aruplab.com/Testing-Information/resources/HotLines/Sample_Reports/Oct2025QHL/3019937_Huntington Disease (HD) CAG Repeat Expansion, Fetal_HD PCR FE.pdf","E")</f>
        <v>E</v>
      </c>
      <c r="Z99" s="16" t="str">
        <f>HYPERLINK("https://connect.aruplab.com/Pricing/TestPrice/3019937/D10202025","P")</f>
        <v>P</v>
      </c>
      <c r="AA99" s="8">
        <v>45950</v>
      </c>
    </row>
    <row r="100" spans="1:27" ht="30" x14ac:dyDescent="0.25">
      <c r="A100" s="6" t="s">
        <v>306</v>
      </c>
      <c r="B100" s="6" t="s">
        <v>307</v>
      </c>
      <c r="C100" s="6" t="s">
        <v>308</v>
      </c>
      <c r="D100" s="7" t="s">
        <v>35</v>
      </c>
      <c r="E100" s="7" t="s">
        <v>0</v>
      </c>
      <c r="F100" s="7" t="s">
        <v>0</v>
      </c>
      <c r="G100" s="7" t="s">
        <v>0</v>
      </c>
      <c r="H100" s="7" t="s">
        <v>0</v>
      </c>
      <c r="I100" s="7" t="s">
        <v>0</v>
      </c>
      <c r="J100" s="7" t="s">
        <v>0</v>
      </c>
      <c r="K100" s="7" t="s">
        <v>0</v>
      </c>
      <c r="L100" s="7" t="s">
        <v>0</v>
      </c>
      <c r="M100" s="7" t="s">
        <v>0</v>
      </c>
      <c r="N100" s="7" t="s">
        <v>0</v>
      </c>
      <c r="O100" s="7" t="s">
        <v>0</v>
      </c>
      <c r="P100" s="7" t="s">
        <v>0</v>
      </c>
      <c r="Q100" s="7" t="s">
        <v>0</v>
      </c>
      <c r="R100" s="7" t="s">
        <v>0</v>
      </c>
      <c r="S100" s="7" t="s">
        <v>0</v>
      </c>
      <c r="T100" s="7" t="s">
        <v>0</v>
      </c>
      <c r="U100" s="7" t="s">
        <v>0</v>
      </c>
      <c r="V100" s="7" t="s">
        <v>0</v>
      </c>
      <c r="W100" s="16" t="str">
        <f>HYPERLINK("http://www.aruplab.com/Testing-Information/resources/HotLines/HotLineDocs/Oct2025QHL/3020058.pdf","H")</f>
        <v>H</v>
      </c>
      <c r="X100" s="7" t="s">
        <v>0</v>
      </c>
      <c r="Y100" s="16" t="str">
        <f>HYPERLINK("http://www.aruplab.com/Testing-Information/resources/HotLines/Sample_Reports/Oct2025QHL/3020058_Trypanosoma cruzi Antibody, IgG Panel_CHAGAS PAN.pdf","E")</f>
        <v>E</v>
      </c>
      <c r="Z100" s="16" t="str">
        <f>HYPERLINK("https://connect.aruplab.com/Pricing/TestPrice/3020058/D10202025","P")</f>
        <v>P</v>
      </c>
      <c r="AA100" s="8">
        <v>45880</v>
      </c>
    </row>
    <row r="101" spans="1:27" ht="60" x14ac:dyDescent="0.25">
      <c r="A101" s="6" t="s">
        <v>309</v>
      </c>
      <c r="B101" s="6" t="s">
        <v>310</v>
      </c>
      <c r="C101" s="6" t="s">
        <v>311</v>
      </c>
      <c r="D101" s="7" t="s">
        <v>35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 t="s">
        <v>0</v>
      </c>
      <c r="N101" s="7" t="s">
        <v>0</v>
      </c>
      <c r="O101" s="7" t="s">
        <v>0</v>
      </c>
      <c r="P101" s="7" t="s">
        <v>0</v>
      </c>
      <c r="Q101" s="7" t="s">
        <v>0</v>
      </c>
      <c r="R101" s="7" t="s">
        <v>0</v>
      </c>
      <c r="S101" s="7" t="s">
        <v>0</v>
      </c>
      <c r="T101" s="7" t="s">
        <v>0</v>
      </c>
      <c r="U101" s="7" t="s">
        <v>0</v>
      </c>
      <c r="V101" s="7" t="s">
        <v>0</v>
      </c>
      <c r="W101" s="16" t="str">
        <f>HYPERLINK("http://www.aruplab.com/Testing-Information/resources/HotLines/HotLineDocs/Oct2025QHL/3020065.pdf","H")</f>
        <v>H</v>
      </c>
      <c r="X101" s="7" t="s">
        <v>0</v>
      </c>
      <c r="Y101" s="16" t="str">
        <f>HYPERLINK("http://www.aruplab.com/Testing-Information/resources/HotLines/Sample_Reports/Oct2025QHL/3020065_Bartonella quintana Antibody, IgG With Reflex to Endpoint Titer_QUINT G R.pdf","E")</f>
        <v>E</v>
      </c>
      <c r="Z101" s="16" t="str">
        <f>HYPERLINK("https://connect.aruplab.com/Pricing/TestPrice/3020065/D10202025","P")</f>
        <v>P</v>
      </c>
      <c r="AA101" s="8">
        <v>45894</v>
      </c>
    </row>
    <row r="102" spans="1:27" ht="60" x14ac:dyDescent="0.25">
      <c r="A102" s="6" t="s">
        <v>312</v>
      </c>
      <c r="B102" s="6" t="s">
        <v>313</v>
      </c>
      <c r="C102" s="6" t="s">
        <v>314</v>
      </c>
      <c r="D102" s="7" t="s">
        <v>35</v>
      </c>
      <c r="E102" s="7" t="s">
        <v>0</v>
      </c>
      <c r="F102" s="7" t="s">
        <v>0</v>
      </c>
      <c r="G102" s="7" t="s">
        <v>0</v>
      </c>
      <c r="H102" s="7" t="s">
        <v>0</v>
      </c>
      <c r="I102" s="7" t="s">
        <v>0</v>
      </c>
      <c r="J102" s="7" t="s">
        <v>0</v>
      </c>
      <c r="K102" s="7" t="s">
        <v>0</v>
      </c>
      <c r="L102" s="7" t="s">
        <v>0</v>
      </c>
      <c r="M102" s="7" t="s">
        <v>0</v>
      </c>
      <c r="N102" s="7" t="s">
        <v>0</v>
      </c>
      <c r="O102" s="7" t="s">
        <v>0</v>
      </c>
      <c r="P102" s="7" t="s">
        <v>0</v>
      </c>
      <c r="Q102" s="7" t="s">
        <v>0</v>
      </c>
      <c r="R102" s="7" t="s">
        <v>0</v>
      </c>
      <c r="S102" s="7" t="s">
        <v>0</v>
      </c>
      <c r="T102" s="7" t="s">
        <v>0</v>
      </c>
      <c r="U102" s="7" t="s">
        <v>0</v>
      </c>
      <c r="V102" s="7" t="s">
        <v>0</v>
      </c>
      <c r="W102" s="16" t="str">
        <f>HYPERLINK("http://www.aruplab.com/Testing-Information/resources/HotLines/HotLineDocs/Oct2025QHL/3020070.pdf","H")</f>
        <v>H</v>
      </c>
      <c r="X102" s="7" t="s">
        <v>0</v>
      </c>
      <c r="Y102" s="16" t="str">
        <f>HYPERLINK("http://www.aruplab.com/Testing-Information/resources/HotLines/Sample_Reports/Oct2025QHL/3020070_Soluble Transferrin Receptor, Serum or Plasma_STFR.pdf","E")</f>
        <v>E</v>
      </c>
      <c r="Z102" s="16" t="str">
        <f>HYPERLINK("https://connect.aruplab.com/Pricing/TestPrice/3020070/D10202025","P")</f>
        <v>P</v>
      </c>
      <c r="AA102" s="8">
        <v>45950</v>
      </c>
    </row>
    <row r="103" spans="1:27" ht="45" x14ac:dyDescent="0.25">
      <c r="A103" s="6" t="s">
        <v>315</v>
      </c>
      <c r="B103" s="6" t="s">
        <v>316</v>
      </c>
      <c r="C103" s="6" t="s">
        <v>317</v>
      </c>
      <c r="D103" s="7" t="s">
        <v>35</v>
      </c>
      <c r="E103" s="7" t="s">
        <v>0</v>
      </c>
      <c r="F103" s="7" t="s">
        <v>0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7" t="s">
        <v>0</v>
      </c>
      <c r="M103" s="7" t="s">
        <v>0</v>
      </c>
      <c r="N103" s="7" t="s">
        <v>0</v>
      </c>
      <c r="O103" s="7" t="s">
        <v>0</v>
      </c>
      <c r="P103" s="7" t="s">
        <v>0</v>
      </c>
      <c r="Q103" s="7" t="s">
        <v>0</v>
      </c>
      <c r="R103" s="7" t="s">
        <v>0</v>
      </c>
      <c r="S103" s="7" t="s">
        <v>0</v>
      </c>
      <c r="T103" s="7" t="s">
        <v>0</v>
      </c>
      <c r="U103" s="7" t="s">
        <v>0</v>
      </c>
      <c r="V103" s="7" t="s">
        <v>0</v>
      </c>
      <c r="W103" s="16" t="str">
        <f>HYPERLINK("http://www.aruplab.com/Testing-Information/resources/HotLines/HotLineDocs/Oct2025QHL/3020079.pdf","H")</f>
        <v>H</v>
      </c>
      <c r="X103" s="7" t="s">
        <v>0</v>
      </c>
      <c r="Y103" s="16" t="str">
        <f>HYPERLINK("http://www.aruplab.com/Testing-Information/resources/HotLines/Sample_Reports/Oct2025QHL/3020079_JAK2 EX12-Mutation Analysis by PCR_JAK2EX12.pdf","E")</f>
        <v>E</v>
      </c>
      <c r="Z103" s="16" t="str">
        <f>HYPERLINK("https://connect.aruplab.com/Pricing/TestPrice/3020079/D10202025","P")</f>
        <v>P</v>
      </c>
      <c r="AA103" s="8">
        <v>45950</v>
      </c>
    </row>
    <row r="104" spans="1:27" ht="30" x14ac:dyDescent="0.25">
      <c r="A104" s="6" t="s">
        <v>318</v>
      </c>
      <c r="B104" s="6" t="s">
        <v>319</v>
      </c>
      <c r="C104" s="6" t="s">
        <v>320</v>
      </c>
      <c r="D104" s="7" t="s">
        <v>35</v>
      </c>
      <c r="E104" s="7" t="s">
        <v>0</v>
      </c>
      <c r="F104" s="7" t="s">
        <v>0</v>
      </c>
      <c r="G104" s="7" t="s">
        <v>0</v>
      </c>
      <c r="H104" s="7" t="s">
        <v>0</v>
      </c>
      <c r="I104" s="7" t="s">
        <v>0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 t="s">
        <v>0</v>
      </c>
      <c r="P104" s="7" t="s">
        <v>0</v>
      </c>
      <c r="Q104" s="7" t="s">
        <v>0</v>
      </c>
      <c r="R104" s="7" t="s">
        <v>0</v>
      </c>
      <c r="S104" s="7" t="s">
        <v>0</v>
      </c>
      <c r="T104" s="7" t="s">
        <v>0</v>
      </c>
      <c r="U104" s="7" t="s">
        <v>0</v>
      </c>
      <c r="V104" s="7" t="s">
        <v>0</v>
      </c>
      <c r="W104" s="16" t="str">
        <f>HYPERLINK("http://www.aruplab.com/Testing-Information/resources/HotLines/HotLineDocs/Oct2025QHL/3020097.pdf","H")</f>
        <v>H</v>
      </c>
      <c r="X104" s="7" t="s">
        <v>0</v>
      </c>
      <c r="Y104" s="16" t="str">
        <f>HYPERLINK("http://www.aruplab.com/Testing-Information/resources/HotLines/Sample_Reports/Oct2025QHL/3020097_Eosinophilia Panel by FISH_FISH EOSP.pdf","E")</f>
        <v>E</v>
      </c>
      <c r="Z104" s="16" t="str">
        <f>HYPERLINK("https://connect.aruplab.com/Pricing/TestPrice/3020097/D10202025","P")</f>
        <v>P</v>
      </c>
      <c r="AA104" s="8">
        <v>45950</v>
      </c>
    </row>
    <row r="105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 r:id="rId3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2025-08-26T15:48:50Z</dcterms:created>
  <dcterms:modified xsi:type="dcterms:W3CDTF">2025-08-26T22:53:03Z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2025-08-26T15:48:41Z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520ca0df-5fbd-491c-b149-4d5c557995b4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