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57B2948D-9311-4088-B156-EDC0219305FB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3" i="1" l="1"/>
  <c r="X93" i="1"/>
  <c r="W93" i="1"/>
  <c r="Z92" i="1"/>
  <c r="Y92" i="1"/>
  <c r="X92" i="1"/>
  <c r="W92" i="1"/>
  <c r="Z91" i="1"/>
  <c r="X91" i="1"/>
  <c r="W91" i="1"/>
  <c r="Z90" i="1"/>
  <c r="Y90" i="1"/>
  <c r="X90" i="1"/>
  <c r="W90" i="1"/>
  <c r="Z89" i="1"/>
  <c r="Y89" i="1"/>
  <c r="X89" i="1"/>
  <c r="W89" i="1"/>
  <c r="Z88" i="1"/>
  <c r="Y88" i="1"/>
  <c r="X88" i="1"/>
  <c r="W88" i="1"/>
  <c r="Z87" i="1"/>
  <c r="Y87" i="1"/>
  <c r="X87" i="1"/>
  <c r="W87" i="1"/>
  <c r="Z86" i="1"/>
  <c r="Y86" i="1"/>
  <c r="X86" i="1"/>
  <c r="W86" i="1"/>
  <c r="Z85" i="1"/>
  <c r="X85" i="1"/>
  <c r="W85" i="1"/>
  <c r="Z84" i="1"/>
  <c r="Y84" i="1"/>
  <c r="X84" i="1"/>
  <c r="W84" i="1"/>
  <c r="Z83" i="1"/>
  <c r="Y83" i="1"/>
  <c r="X83" i="1"/>
  <c r="W83" i="1"/>
  <c r="Z82" i="1"/>
  <c r="Y82" i="1"/>
  <c r="X82" i="1"/>
  <c r="W82" i="1"/>
  <c r="Z81" i="1"/>
  <c r="Y81" i="1"/>
  <c r="X81" i="1"/>
  <c r="W81" i="1"/>
  <c r="Z80" i="1"/>
  <c r="Y80" i="1"/>
  <c r="X80" i="1"/>
  <c r="W80" i="1"/>
  <c r="Z79" i="1"/>
  <c r="X79" i="1"/>
  <c r="W79" i="1"/>
  <c r="Z78" i="1"/>
  <c r="Y78" i="1"/>
  <c r="X78" i="1"/>
  <c r="W78" i="1"/>
  <c r="Z77" i="1"/>
  <c r="X77" i="1"/>
  <c r="W77" i="1"/>
  <c r="W76" i="1"/>
  <c r="W75" i="1"/>
  <c r="Y74" i="1"/>
  <c r="X74" i="1"/>
  <c r="W74" i="1"/>
  <c r="W73" i="1"/>
  <c r="Z72" i="1"/>
  <c r="Y72" i="1"/>
  <c r="X72" i="1"/>
  <c r="W72" i="1"/>
  <c r="Z71" i="1"/>
  <c r="Y71" i="1"/>
  <c r="X71" i="1"/>
  <c r="W71" i="1"/>
  <c r="Z70" i="1"/>
  <c r="Y70" i="1"/>
  <c r="X70" i="1"/>
  <c r="W70" i="1"/>
  <c r="Z69" i="1"/>
  <c r="X69" i="1"/>
  <c r="W69" i="1"/>
  <c r="Z68" i="1"/>
  <c r="Y68" i="1"/>
  <c r="X68" i="1"/>
  <c r="W68" i="1"/>
  <c r="Z67" i="1"/>
  <c r="Y67" i="1"/>
  <c r="X67" i="1"/>
  <c r="W67" i="1"/>
  <c r="X66" i="1"/>
  <c r="W66" i="1"/>
  <c r="X65" i="1"/>
  <c r="W65" i="1"/>
  <c r="Y64" i="1"/>
  <c r="W64" i="1"/>
  <c r="W63" i="1"/>
  <c r="W62" i="1"/>
  <c r="Y61" i="1"/>
  <c r="X61" i="1"/>
  <c r="W61" i="1"/>
  <c r="Y60" i="1"/>
  <c r="X60" i="1"/>
  <c r="W60" i="1"/>
  <c r="Y59" i="1"/>
  <c r="X59" i="1"/>
  <c r="W59" i="1"/>
  <c r="W58" i="1"/>
  <c r="W57" i="1"/>
  <c r="Y56" i="1"/>
  <c r="X56" i="1"/>
  <c r="W56" i="1"/>
  <c r="Y55" i="1"/>
  <c r="X55" i="1"/>
  <c r="W55" i="1"/>
  <c r="Y54" i="1"/>
  <c r="X54" i="1"/>
  <c r="W54" i="1"/>
  <c r="Y53" i="1"/>
  <c r="X53" i="1"/>
  <c r="W53" i="1"/>
  <c r="W52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W44" i="1"/>
  <c r="W43" i="1"/>
  <c r="W42" i="1"/>
  <c r="Y41" i="1"/>
  <c r="W41" i="1"/>
  <c r="Y40" i="1"/>
  <c r="X40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Y27" i="1"/>
  <c r="W27" i="1"/>
  <c r="W26" i="1"/>
  <c r="W25" i="1"/>
  <c r="W24" i="1"/>
  <c r="W23" i="1"/>
  <c r="W22" i="1"/>
  <c r="W21" i="1"/>
  <c r="W20" i="1"/>
  <c r="W19" i="1"/>
  <c r="Y18" i="1"/>
  <c r="X18" i="1"/>
  <c r="W18" i="1"/>
  <c r="W17" i="1"/>
  <c r="W16" i="1"/>
  <c r="Y15" i="1"/>
  <c r="X15" i="1"/>
  <c r="W15" i="1"/>
  <c r="Y14" i="1"/>
  <c r="X14" i="1"/>
  <c r="W14" i="1"/>
  <c r="X13" i="1"/>
  <c r="W13" i="1"/>
  <c r="Y12" i="1"/>
  <c r="X12" i="1"/>
  <c r="W12" i="1"/>
  <c r="W11" i="1"/>
  <c r="W10" i="1"/>
  <c r="W9" i="1"/>
</calcChain>
</file>

<file path=xl/sharedStrings.xml><?xml version="1.0" encoding="utf-8"?>
<sst xmlns="http://schemas.openxmlformats.org/spreadsheetml/2006/main" count="2116" uniqueCount="289">
  <si>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</si>
  <si>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</si>
  <si>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</si>
  <si>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</si>
  <si>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</si>
  <si>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</si>
  <si>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</si>
  <si>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</si>
  <si>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</si>
  <si>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</si>
  <si>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</si>
  <si>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</si>
  <si>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</si>
  <si>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</si>
  <si>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</si>
  <si>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</si>
  <si>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</si>
  <si>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</si>
  <si>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</si>
  <si>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</si>
  <si>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</si>
  <si>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</si>
  <si>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</si>
  <si>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</si>
  <si>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</si>
  <si>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</si>
  <si>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</si>
  <si>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</si>
  <si>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</si>
  <si>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</si>
  <si>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</si>
  <si>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</si>
  <si>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0020038</t>
  </si>
  <si>
    <t>Lithium</t>
  </si>
  <si>
    <t>Lithium, Serum or Plasma(Change effective as of 04/21/25: Refer to 3019008)</t>
  </si>
  <si>
    <t>x</t>
  </si>
  <si>
    <t>0020043</t>
  </si>
  <si>
    <t>Ammonia</t>
  </si>
  <si>
    <t>Ammonia, Plasma(Change effective as of 04/21/25: Refer to 3019004)</t>
  </si>
  <si>
    <t>0020728</t>
  </si>
  <si>
    <t>OSTEO NMID</t>
  </si>
  <si>
    <t>Osteocalcin by Electrochemiluminescent Immunoassay</t>
  </si>
  <si>
    <t>0020763</t>
  </si>
  <si>
    <t>PCT</t>
  </si>
  <si>
    <t>Procalcitonin</t>
  </si>
  <si>
    <t>0050162</t>
  </si>
  <si>
    <t>VZV PAN</t>
  </si>
  <si>
    <t>Varicella-Zoster Virus Antibodies, IgG and IgM</t>
  </si>
  <si>
    <t>0050167</t>
  </si>
  <si>
    <t>VZE</t>
  </si>
  <si>
    <t>Varicella-Zoster Virus Antibody, IgG</t>
  </si>
  <si>
    <t>0054444</t>
  </si>
  <si>
    <t>VZV IgG CSF</t>
  </si>
  <si>
    <t>Varicella-Zoster Virus Antibody, IgG, CSF</t>
  </si>
  <si>
    <t>0055142</t>
  </si>
  <si>
    <t>ALL PRO B</t>
  </si>
  <si>
    <t>Allergens, Food, Profile 4 (Inactive as of 04/21/25)</t>
  </si>
  <si>
    <t>0055218</t>
  </si>
  <si>
    <t>WKTFOOD</t>
  </si>
  <si>
    <t>Allergens, Food, West Kentucky Group (Inactive as of 04/21/25)</t>
  </si>
  <si>
    <t>0060071</t>
  </si>
  <si>
    <t>HHV6PCR</t>
  </si>
  <si>
    <t>Human Herpesvirus 6 (HHV-6A and HHV-6B) by Quantitative PCR</t>
  </si>
  <si>
    <t>0060152</t>
  </si>
  <si>
    <t>MC AFB</t>
  </si>
  <si>
    <t>Acid-Fast Bacillus (AFB) Culture and AFB Stain</t>
  </si>
  <si>
    <t>0060707</t>
  </si>
  <si>
    <t>MA STAPH</t>
  </si>
  <si>
    <t>Antimicrobial Susceptibility - Staphylococcus</t>
  </si>
  <si>
    <t>0060738</t>
  </si>
  <si>
    <t>MC AFBR</t>
  </si>
  <si>
    <t>Acid-Fast Bacillus (AFB) Culture and AFB Stain with Reflex to Mycobacterium tuberculosis Complex Detection and Rifampin Resistance by PCR</t>
  </si>
  <si>
    <t>0070027</t>
  </si>
  <si>
    <t>AVH PLASMA</t>
  </si>
  <si>
    <t>Arginine Vasopressin Hormone(Change effective as of 04/21/25: Refer to 3018705)</t>
  </si>
  <si>
    <t>0080420</t>
  </si>
  <si>
    <t>HIAA</t>
  </si>
  <si>
    <t>5-Hydroxyindoleacetic Acid (HIAA), Urine</t>
  </si>
  <si>
    <t>0080421</t>
  </si>
  <si>
    <t>VMA U</t>
  </si>
  <si>
    <t>Vanillylmandelic Acid (VMA), Urine</t>
  </si>
  <si>
    <t>0080422</t>
  </si>
  <si>
    <t>HVA U</t>
  </si>
  <si>
    <t>Homovanillic Acid (HVA), Urine</t>
  </si>
  <si>
    <t>0080470</t>
  </si>
  <si>
    <t>VH</t>
  </si>
  <si>
    <t>Vanillylmandelic Acid (VMA) and Homovanillic Acid (HVA), Urine</t>
  </si>
  <si>
    <t>0081123</t>
  </si>
  <si>
    <t>VITA B2</t>
  </si>
  <si>
    <t>Vitamin B2 (Riboflavin)</t>
  </si>
  <si>
    <t>0090080</t>
  </si>
  <si>
    <t>Digoxin Level</t>
  </si>
  <si>
    <t>Digoxin(Change effective as of 04/21/25: Refer to 3019009)</t>
  </si>
  <si>
    <t>0090155</t>
  </si>
  <si>
    <t>Lido</t>
  </si>
  <si>
    <t>Lidocaine(Change effective as of 04/21/25: Refer to 3019011)</t>
  </si>
  <si>
    <t>0090265</t>
  </si>
  <si>
    <t>Theophylline</t>
  </si>
  <si>
    <t>Theophylline(Change effective as of 04/21/25: Refer to 3019010)</t>
  </si>
  <si>
    <t>2002734</t>
  </si>
  <si>
    <t>TR AB</t>
  </si>
  <si>
    <t>Thyroid Stimulating Hormone Receptor Antibody (TRAb)</t>
  </si>
  <si>
    <t>2002871</t>
  </si>
  <si>
    <t>PML QNT</t>
  </si>
  <si>
    <t>PML-RARA Detection by RT-PCR, Quantitative (Test on Referral as of 1/17/2023)</t>
  </si>
  <si>
    <t>2005736</t>
  </si>
  <si>
    <t>CSF ALKP I</t>
  </si>
  <si>
    <t>Alkaline Phosphatase Isoenzymes, CSF</t>
  </si>
  <si>
    <t>2006498</t>
  </si>
  <si>
    <t>V VIRAL N</t>
  </si>
  <si>
    <t>Viral Culture, Non-Respiratory</t>
  </si>
  <si>
    <t>2008620</t>
  </si>
  <si>
    <t>EARLY KID</t>
  </si>
  <si>
    <t>Allergens, Pediatric, Early Childhood Profile IgE (Inactive as of 04/21/25)</t>
  </si>
  <si>
    <t>2008621</t>
  </si>
  <si>
    <t>TODDLER</t>
  </si>
  <si>
    <t>Allergens, Pediatric, Toddler Profile IgE (Inactive as of 04/21/25)</t>
  </si>
  <si>
    <t>2010020</t>
  </si>
  <si>
    <t>MW PROFILE</t>
  </si>
  <si>
    <t>Allergens, Upper Midwest Profile, IgE (Inactive as of 04/21/25)</t>
  </si>
  <si>
    <t>2010678</t>
  </si>
  <si>
    <t>C PLAINS</t>
  </si>
  <si>
    <t>Allergens, Inhalants, Central Plains Panel IgE (Inactive as of 04/21/25)</t>
  </si>
  <si>
    <t>2010679</t>
  </si>
  <si>
    <t>IL INHAL</t>
  </si>
  <si>
    <t>Allergens, Inhalants, Central Illinois Profile IgE (Inactive as of 04/21/25)</t>
  </si>
  <si>
    <t>2011375</t>
  </si>
  <si>
    <t>MMRV PAN</t>
  </si>
  <si>
    <t>Occupation Screen - MMR/VZV Antibody Assessment Panel, IgG</t>
  </si>
  <si>
    <t>2011940</t>
  </si>
  <si>
    <t>TP HPV1618</t>
  </si>
  <si>
    <t>Human Papillomavirus (HPV), High Risk with 16 and 18 Genotype by PCR, ThinPrep</t>
  </si>
  <si>
    <t>2012464</t>
  </si>
  <si>
    <t>RAG PAN</t>
  </si>
  <si>
    <t>Allergens, Weed, Ragweed Panel IgE (Inactive as of 04/21/25)</t>
  </si>
  <si>
    <t>2013225</t>
  </si>
  <si>
    <t>AERO PED</t>
  </si>
  <si>
    <t>Allergens, Inhalants, Pediatric Aeroallergen IgE (Inactive as of 04/21/25)</t>
  </si>
  <si>
    <t>2013881</t>
  </si>
  <si>
    <t>HDV QNT</t>
  </si>
  <si>
    <t>Hepatitis Delta Virus by Quantitative PCR</t>
  </si>
  <si>
    <t>3000876</t>
  </si>
  <si>
    <t>ASPERF IGG</t>
  </si>
  <si>
    <t>Aspergillus fumigatus Antibody IgG</t>
  </si>
  <si>
    <t>3001561</t>
  </si>
  <si>
    <t>HYPEREXT</t>
  </si>
  <si>
    <t>Hypersensitivity Pneumonitis Extended Panel (Farmer's Lung Panel)</t>
  </si>
  <si>
    <t>3002917</t>
  </si>
  <si>
    <t>NRNL IB S</t>
  </si>
  <si>
    <t>Neuronal Nuclear Antibodies (Hu, Ri, Yo, Tr/DNER) IgG by Immunoblot, Serum</t>
  </si>
  <si>
    <t>3002929</t>
  </si>
  <si>
    <t>PNS PAN2</t>
  </si>
  <si>
    <t>Paraneoplastic Reflexive Panel</t>
  </si>
  <si>
    <t>3003539</t>
  </si>
  <si>
    <t>MPS 4A/6 U</t>
  </si>
  <si>
    <t>Mucopolysaccharidoses Type 4A/6 Total Chondroitin Sulfate and Dermatan Sulfate with NRE (Sensi-Pro(R)) Quantitative, Urine</t>
  </si>
  <si>
    <t>3004517</t>
  </si>
  <si>
    <t>PNSPAN CSF</t>
  </si>
  <si>
    <t>Paraneoplastic Reflexive Panel, CSF</t>
  </si>
  <si>
    <t>3006051</t>
  </si>
  <si>
    <t>NEURO R4</t>
  </si>
  <si>
    <t>Autoimmune Neurologic Disease Panel with Reflex, Serum (Change effective as of 4/21/25: Refer to 3018965 in the April Hotline)</t>
  </si>
  <si>
    <t>3006052</t>
  </si>
  <si>
    <t>NEURORCSF2</t>
  </si>
  <si>
    <t>Autoimmune Neurologic Disease Panel With Reflex, CSF (Change effective as of 4/21/25: Refer to 3018967 in the April Hotline)</t>
  </si>
  <si>
    <t>3006201</t>
  </si>
  <si>
    <t>AIENCDEMS</t>
  </si>
  <si>
    <t>Autoimmune Encephalopathy/Dementia Panel, Serum</t>
  </si>
  <si>
    <t>3006202</t>
  </si>
  <si>
    <t>AIENCDEMC</t>
  </si>
  <si>
    <t>Autoimmune Encephalopathy/Dementia Panel, CSF</t>
  </si>
  <si>
    <t>3006204</t>
  </si>
  <si>
    <t>AIEPS</t>
  </si>
  <si>
    <t>Autoimmune Epilepsy Panel, Serum</t>
  </si>
  <si>
    <t>3006205</t>
  </si>
  <si>
    <t>AIEPC</t>
  </si>
  <si>
    <t>Autoimmune Epilepsy Panel, CSF</t>
  </si>
  <si>
    <t>3006206</t>
  </si>
  <si>
    <t>AIMDS</t>
  </si>
  <si>
    <t>Autoimmune Movement Disorder Panel, Serum (Change effective as of 4/21/25: Refer to 3018964 in the April Hotline)</t>
  </si>
  <si>
    <t>3006207</t>
  </si>
  <si>
    <t>AIMDC</t>
  </si>
  <si>
    <t>Autoimmune Movement Disorder Panel, CSF (Change effective as of 4/21/25: Refer to 3018966 in the April Hotline)</t>
  </si>
  <si>
    <t>3006210</t>
  </si>
  <si>
    <t>AIPEDS</t>
  </si>
  <si>
    <t>Autoimmune Pediatric CNS Disorders, Serum</t>
  </si>
  <si>
    <t>3006211</t>
  </si>
  <si>
    <t>AIPEDC</t>
  </si>
  <si>
    <t>Autoimmune Pediatric CNS Disorders, CSF</t>
  </si>
  <si>
    <t>3016817</t>
  </si>
  <si>
    <t>CELIACRFLX</t>
  </si>
  <si>
    <t>Celiac Disease Reflexive Cascade, Serum</t>
  </si>
  <si>
    <t>3016908</t>
  </si>
  <si>
    <t>HD PCR</t>
  </si>
  <si>
    <t>Huntington Disease (HD) CAG Repeat Expansion</t>
  </si>
  <si>
    <t>3017103</t>
  </si>
  <si>
    <t>MCV AB</t>
  </si>
  <si>
    <t>Mutated Citrullinated Vimentin (MCV) Antibody, Serum (Change effective as of 4/21/25: Refer to 3019462 in the April Hotline)</t>
  </si>
  <si>
    <t>3017653</t>
  </si>
  <si>
    <t>ADMRKS CSF</t>
  </si>
  <si>
    <t>Alzheimer's Disease Markers, CSF</t>
  </si>
  <si>
    <t>3017751</t>
  </si>
  <si>
    <t>ENCEPH-SER</t>
  </si>
  <si>
    <t>Encephalitis Panel With Reflex to Herpes Simplex Virus Types 1 and 2 Glycoprotein G-Specific Antibodies, IgG, Serum</t>
  </si>
  <si>
    <t>3017752</t>
  </si>
  <si>
    <t>ENCEPH-CSF</t>
  </si>
  <si>
    <t>Encephalitis Panel With Reflex to Herpes Simplex Virus Types 1 and 2 Glycoprotein G-Specific Antibodies, IgG, CSF</t>
  </si>
  <si>
    <t>3018617</t>
  </si>
  <si>
    <t>HIAA RAND</t>
  </si>
  <si>
    <t>5-Hydroxyindoleacetic Acid (HIAA) by LC-MS/MS, Random Urine</t>
  </si>
  <si>
    <t>3018705</t>
  </si>
  <si>
    <t>COPEP</t>
  </si>
  <si>
    <t>Copeptin proAVP, Plasma</t>
  </si>
  <si>
    <t>3018832</t>
  </si>
  <si>
    <t>RB-IHC</t>
  </si>
  <si>
    <t>Retinoblastoma by Immunohistochemistry</t>
  </si>
  <si>
    <t>3018861</t>
  </si>
  <si>
    <t>VMA RAND</t>
  </si>
  <si>
    <t>Vanillylmandelic Acid (VMA), Random Urine</t>
  </si>
  <si>
    <t>3018862</t>
  </si>
  <si>
    <t>HVA RAND</t>
  </si>
  <si>
    <t>Homovanillic Acid (HVA), Random Urine</t>
  </si>
  <si>
    <t>3018863</t>
  </si>
  <si>
    <t>VH RAND</t>
  </si>
  <si>
    <t>Vanillylmandelic Acid (VMA) and Homovanillic Acid (HVA), Random Urine</t>
  </si>
  <si>
    <t>3018866</t>
  </si>
  <si>
    <t>COMBI PAN2</t>
  </si>
  <si>
    <t>Dermatomyositis and Polymyositis Panel</t>
  </si>
  <si>
    <t>3018867</t>
  </si>
  <si>
    <t>MYOS EXT2</t>
  </si>
  <si>
    <t>Extended Myositis Panel</t>
  </si>
  <si>
    <t>3018869</t>
  </si>
  <si>
    <t>ILD PANEL2</t>
  </si>
  <si>
    <t>Interstitial Lung Disease Autoantibody Panel</t>
  </si>
  <si>
    <t>3018870</t>
  </si>
  <si>
    <t>DERM PAN2</t>
  </si>
  <si>
    <t>Dermatomyositis Autoantibody Panel</t>
  </si>
  <si>
    <t>3018891</t>
  </si>
  <si>
    <t>ANNA/PCCAS</t>
  </si>
  <si>
    <t>PCCA/ANNA by IFA, Serum</t>
  </si>
  <si>
    <t>3018922</t>
  </si>
  <si>
    <t>PMLQNT</t>
  </si>
  <si>
    <t>PML::RARA Detection by RT-PCR, Quantitative</t>
  </si>
  <si>
    <t>3018940</t>
  </si>
  <si>
    <t>STR PRE PR</t>
  </si>
  <si>
    <t>Chimerism, Recipient, Pretransplant Process and Hold</t>
  </si>
  <si>
    <t>3018943</t>
  </si>
  <si>
    <t>HBV TRI PN</t>
  </si>
  <si>
    <t>HBV Prenatal Triple Panel</t>
  </si>
  <si>
    <t>3018964</t>
  </si>
  <si>
    <t>AIMDS2</t>
  </si>
  <si>
    <t>Autoimmune Movement Disorder Panel, Serum</t>
  </si>
  <si>
    <t>3018965</t>
  </si>
  <si>
    <t>NEURO R5</t>
  </si>
  <si>
    <t>Autoimmune Neurologic Disease Panel With Reflex, Serum</t>
  </si>
  <si>
    <t>3018966</t>
  </si>
  <si>
    <t>AIMDC 2</t>
  </si>
  <si>
    <t>Autoimmune Movement Disorder Panel, CSF</t>
  </si>
  <si>
    <t>3018967</t>
  </si>
  <si>
    <t>NEURORCSF3</t>
  </si>
  <si>
    <t>Autoimmune Neurologic Disease Panel With Reflex, CSF</t>
  </si>
  <si>
    <t>3019004</t>
  </si>
  <si>
    <t>AMMON PLA</t>
  </si>
  <si>
    <t>Ammonia Level, Plasma</t>
  </si>
  <si>
    <t>3019008</t>
  </si>
  <si>
    <t>LITHIUM SP</t>
  </si>
  <si>
    <t>Lithium, Serum/Plasma</t>
  </si>
  <si>
    <t>3019009</t>
  </si>
  <si>
    <t>DIGOXI SP</t>
  </si>
  <si>
    <t>Digoxin, Serum or Plasma</t>
  </si>
  <si>
    <t>3019010</t>
  </si>
  <si>
    <t>THEOP SP</t>
  </si>
  <si>
    <t>Theophylline, Serum or Plasma</t>
  </si>
  <si>
    <t>3019011</t>
  </si>
  <si>
    <t>LIDOC SP</t>
  </si>
  <si>
    <t>Lidocaine, Serum or Plasma</t>
  </si>
  <si>
    <t>3019017</t>
  </si>
  <si>
    <t>PTAU217</t>
  </si>
  <si>
    <t>Phospho-Tau 217, Plasma</t>
  </si>
  <si>
    <t>3019199</t>
  </si>
  <si>
    <t>SO MYB ISH</t>
  </si>
  <si>
    <t>MYB by In Situ Hybridization Stain Only</t>
  </si>
  <si>
    <t>3019329</t>
  </si>
  <si>
    <t>ABPA PAN</t>
  </si>
  <si>
    <t>ABPA With Quantitative A. Fumigatus IgG</t>
  </si>
  <si>
    <t>3019462</t>
  </si>
  <si>
    <t>ANTI-MCVAB</t>
  </si>
  <si>
    <t>Anti-Mutated Citrullinated Vimentin (MCV) Antibody, Serum</t>
  </si>
  <si>
    <t>Effective as of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</si>
</sst>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94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288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7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35</v>
      </c>
      <c r="V9" s="7" t="s">
        <v>0</v>
      </c>
      <c r="W9" s="16" t="str">
        <f>HYPERLINK("http://www.aruplab.com/Testing-Information/resources/HotLines/HotLineDocs/Apr2025QHL/2025.03.07 Apr Quarterly Hotline Inactivations.pdf","H")</f>
        <v>H</v>
      </c>
      <c r="X9" s="7" t="s">
        <v>0</v>
      </c>
      <c r="Y9" s="7" t="s">
        <v>0</v>
      </c>
      <c r="Z9" s="7" t="s">
        <v>0</v>
      </c>
      <c r="AA9" s="8">
        <v>45768</v>
      </c>
    </row>
    <row r="10" spans="1:27" ht="75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16" t="str">
        <f>HYPERLINK("http://www.aruplab.com/Testing-Information/resources/HotLines/HotLineDocs/Apr2025QHL/2025.03.07 Apr Quarterly Hotline Inactivations.pdf","H")</f>
        <v>H</v>
      </c>
      <c r="X10" s="7" t="s">
        <v>0</v>
      </c>
      <c r="Y10" s="7" t="s">
        <v>0</v>
      </c>
      <c r="Z10" s="7" t="s">
        <v>0</v>
      </c>
      <c r="AA10" s="8">
        <v>45768</v>
      </c>
    </row>
    <row r="11" spans="1:27" ht="4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HYPERLINK("http://www.aruplab.com/Testing-Information/resources/HotLines/HotLineDocs/Apr2025QHL/0020728.pdf","H")</f>
        <v>H</v>
      </c>
      <c r="X11" s="7" t="s">
        <v>0</v>
      </c>
      <c r="Y11" s="7" t="s">
        <v>0</v>
      </c>
      <c r="Z11" s="7" t="s">
        <v>0</v>
      </c>
      <c r="AA11" s="8">
        <v>45768</v>
      </c>
    </row>
    <row r="12" spans="1:27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35</v>
      </c>
      <c r="H12" s="7" t="s">
        <v>0</v>
      </c>
      <c r="I12" s="7" t="s">
        <v>35</v>
      </c>
      <c r="J12" s="7" t="s">
        <v>35</v>
      </c>
      <c r="K12" s="7" t="s">
        <v>35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35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HYPERLINK("http://www.aruplab.com/Testing-Information/resources/HotLines/HotLineDocs/Apr2025QHL/0020763.pdf","H")</f>
        <v>H</v>
      </c>
      <c r="X12" s="16" t="str">
        <f>HYPERLINK("http://www.aruplab.com/Testing-Information/resources/HotLines/TDMix/Apr2025QHL/0020763.xlsx","T")</f>
        <v>T</v>
      </c>
      <c r="Y12" s="16" t="str">
        <f>HYPERLINK("http://www.aruplab.com/Testing-Information/resources/HotLines/Sample_Reports/Apr2025QHL/0020763_Procalcitonin_PCT.pdf","E")</f>
        <v>E</v>
      </c>
      <c r="Z12" s="7" t="s">
        <v>0</v>
      </c>
      <c r="AA12" s="8">
        <v>45768</v>
      </c>
    </row>
    <row r="13" spans="1:27" ht="4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35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35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HYPERLINK("http://www.aruplab.com/Testing-Information/resources/HotLines/HotLineDocs/Apr2025QHL/0050162.pdf","H")</f>
        <v>H</v>
      </c>
      <c r="X13" s="16" t="str">
        <f>HYPERLINK("http://www.aruplab.com/Testing-Information/resources/HotLines/TDMix/Apr2025QHL/0050162.xlsx","T")</f>
        <v>T</v>
      </c>
      <c r="Y13" s="7" t="s">
        <v>0</v>
      </c>
      <c r="Z13" s="7" t="s">
        <v>0</v>
      </c>
      <c r="AA13" s="8">
        <v>45768</v>
      </c>
    </row>
    <row r="14" spans="1:27" ht="30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35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35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HYPERLINK("http://www.aruplab.com/Testing-Information/resources/HotLines/HotLineDocs/Apr2025QHL/0050167.pdf","H")</f>
        <v>H</v>
      </c>
      <c r="X14" s="16" t="str">
        <f>HYPERLINK("http://www.aruplab.com/Testing-Information/resources/HotLines/TDMix/Apr2025QHL/0050167.xlsx","T")</f>
        <v>T</v>
      </c>
      <c r="Y14" s="16" t="str">
        <f>HYPERLINK("http://www.aruplab.com/Testing-Information/resources/HotLines/Sample_Reports/Apr2025QHL/0050167_Varicella-Zoster Virus Antibody IgG_VZE.pdf","E")</f>
        <v>E</v>
      </c>
      <c r="Z14" s="7" t="s">
        <v>0</v>
      </c>
      <c r="AA14" s="8">
        <v>45768</v>
      </c>
    </row>
    <row r="15" spans="1:27" ht="3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35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35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HYPERLINK("http://www.aruplab.com/Testing-Information/resources/HotLines/HotLineDocs/Apr2025QHL/0054444.pdf","H")</f>
        <v>H</v>
      </c>
      <c r="X15" s="16" t="str">
        <f>HYPERLINK("http://www.aruplab.com/Testing-Information/resources/HotLines/TDMix/Apr2025QHL/0054444.xlsx","T")</f>
        <v>T</v>
      </c>
      <c r="Y15" s="16" t="str">
        <f>HYPERLINK("http://www.aruplab.com/Testing-Information/resources/HotLines/Sample_Reports/Apr2025QHL/0054444_Varicella-Zoster Virus Antibody IgG CSF_VZECSF.pdf","E")</f>
        <v>E</v>
      </c>
      <c r="Z15" s="7" t="s">
        <v>0</v>
      </c>
      <c r="AA15" s="8">
        <v>45768</v>
      </c>
    </row>
    <row r="16" spans="1:27" ht="45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35</v>
      </c>
      <c r="W16" s="16" t="str">
        <f>HYPERLINK("http://www.aruplab.com/Testing-Information/resources/HotLines/HotLineDocs/Apr2025QHL/2025.03.07 Apr Quarterly Hotline Inactivations.pdf","H")</f>
        <v>H</v>
      </c>
      <c r="X16" s="7" t="s">
        <v>0</v>
      </c>
      <c r="Y16" s="7" t="s">
        <v>0</v>
      </c>
      <c r="Z16" s="7" t="s">
        <v>0</v>
      </c>
      <c r="AA16" s="8">
        <v>45768</v>
      </c>
    </row>
    <row r="17" spans="1:27" ht="6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35</v>
      </c>
      <c r="W17" s="16" t="str">
        <f>HYPERLINK("http://www.aruplab.com/Testing-Information/resources/HotLines/HotLineDocs/Apr2025QHL/2025.03.07 Apr Quarterly Hotline Inactivations.pdf","H")</f>
        <v>H</v>
      </c>
      <c r="X17" s="7" t="s">
        <v>0</v>
      </c>
      <c r="Y17" s="7" t="s">
        <v>0</v>
      </c>
      <c r="Z17" s="7" t="s">
        <v>0</v>
      </c>
      <c r="AA17" s="8">
        <v>45768</v>
      </c>
    </row>
    <row r="18" spans="1:27" ht="45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0</v>
      </c>
      <c r="H18" s="7" t="s">
        <v>0</v>
      </c>
      <c r="I18" s="7" t="s">
        <v>35</v>
      </c>
      <c r="J18" s="7" t="s">
        <v>35</v>
      </c>
      <c r="K18" s="7" t="s">
        <v>0</v>
      </c>
      <c r="L18" s="7" t="s">
        <v>0</v>
      </c>
      <c r="M18" s="7" t="s">
        <v>35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HYPERLINK("http://www.aruplab.com/Testing-Information/resources/HotLines/HotLineDocs/Apr2025QHL/0060071.pdf","H")</f>
        <v>H</v>
      </c>
      <c r="X18" s="16" t="str">
        <f>HYPERLINK("http://www.aruplab.com/Testing-Information/resources/HotLines/TDMix/Apr2025QHL/0060071.xlsx","T")</f>
        <v>T</v>
      </c>
      <c r="Y18" s="16" t="str">
        <f>HYPERLINK("http://www.aruplab.com/Testing-Information/resources/HotLines/Sample_Reports/Apr2025QHL/0060071_Human Herpesvirus 6 (HHV-6A and HHV-6B) by Quantitative PCR_HHV6PCR.pdf","E")</f>
        <v>E</v>
      </c>
      <c r="Z18" s="7" t="s">
        <v>0</v>
      </c>
      <c r="AA18" s="8">
        <v>45768</v>
      </c>
    </row>
    <row r="19" spans="1:27" ht="45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0</v>
      </c>
      <c r="H19" s="7" t="s">
        <v>0</v>
      </c>
      <c r="I19" s="7" t="s">
        <v>35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HYPERLINK("http://www.aruplab.com/Testing-Information/resources/HotLines/HotLineDocs/Apr2025QHL/0060152.pdf","H")</f>
        <v>H</v>
      </c>
      <c r="X19" s="7" t="s">
        <v>0</v>
      </c>
      <c r="Y19" s="7" t="s">
        <v>0</v>
      </c>
      <c r="Z19" s="7" t="s">
        <v>0</v>
      </c>
      <c r="AA19" s="8">
        <v>45768</v>
      </c>
    </row>
    <row r="20" spans="1:27" ht="45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35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HYPERLINK("http://www.aruplab.com/Testing-Information/resources/HotLines/HotLineDocs/Apr2025QHL/0060707.pdf","H")</f>
        <v>H</v>
      </c>
      <c r="X20" s="7" t="s">
        <v>0</v>
      </c>
      <c r="Y20" s="7" t="s">
        <v>0</v>
      </c>
      <c r="Z20" s="7" t="s">
        <v>0</v>
      </c>
      <c r="AA20" s="8">
        <v>45768</v>
      </c>
    </row>
    <row r="21" spans="1:27" ht="120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35</v>
      </c>
      <c r="G21" s="7" t="s">
        <v>0</v>
      </c>
      <c r="H21" s="7" t="s">
        <v>0</v>
      </c>
      <c r="I21" s="7" t="s">
        <v>35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HYPERLINK("http://www.aruplab.com/Testing-Information/resources/HotLines/HotLineDocs/Apr2025QHL/0060738.pdf","H")</f>
        <v>H</v>
      </c>
      <c r="X21" s="7" t="s">
        <v>0</v>
      </c>
      <c r="Y21" s="7" t="s">
        <v>0</v>
      </c>
      <c r="Z21" s="7" t="s">
        <v>0</v>
      </c>
      <c r="AA21" s="8">
        <v>45768</v>
      </c>
    </row>
    <row r="22" spans="1:27" ht="75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16" t="str">
        <f>HYPERLINK("http://www.aruplab.com/Testing-Information/resources/HotLines/HotLineDocs/Apr2025QHL/2025.03.07 Apr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45768</v>
      </c>
    </row>
    <row r="23" spans="1:27" ht="30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35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HYPERLINK("http://www.aruplab.com/Testing-Information/resources/HotLines/HotLineDocs/Apr2025QHL/0080420.pdf","H")</f>
        <v>H</v>
      </c>
      <c r="X23" s="7" t="s">
        <v>0</v>
      </c>
      <c r="Y23" s="7" t="s">
        <v>0</v>
      </c>
      <c r="Z23" s="7" t="s">
        <v>0</v>
      </c>
      <c r="AA23" s="8">
        <v>45768</v>
      </c>
    </row>
    <row r="24" spans="1:27" ht="30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HYPERLINK("http://www.aruplab.com/Testing-Information/resources/HotLines/HotLineDocs/Apr2025QHL/0080421.pdf","H")</f>
        <v>H</v>
      </c>
      <c r="X24" s="7" t="s">
        <v>0</v>
      </c>
      <c r="Y24" s="7" t="s">
        <v>0</v>
      </c>
      <c r="Z24" s="7" t="s">
        <v>0</v>
      </c>
      <c r="AA24" s="8">
        <v>45768</v>
      </c>
    </row>
    <row r="25" spans="1:27" ht="30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35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HYPERLINK("http://www.aruplab.com/Testing-Information/resources/HotLines/HotLineDocs/Apr2025QHL/0080422.pdf","H")</f>
        <v>H</v>
      </c>
      <c r="X25" s="7" t="s">
        <v>0</v>
      </c>
      <c r="Y25" s="7" t="s">
        <v>0</v>
      </c>
      <c r="Z25" s="7" t="s">
        <v>0</v>
      </c>
      <c r="AA25" s="8">
        <v>45768</v>
      </c>
    </row>
    <row r="26" spans="1:27" ht="6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35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HYPERLINK("http://www.aruplab.com/Testing-Information/resources/HotLines/HotLineDocs/Apr2025QHL/0080470.pdf","H")</f>
        <v>H</v>
      </c>
      <c r="X26" s="7" t="s">
        <v>0</v>
      </c>
      <c r="Y26" s="7" t="s">
        <v>0</v>
      </c>
      <c r="Z26" s="7" t="s">
        <v>0</v>
      </c>
      <c r="AA26" s="8">
        <v>45768</v>
      </c>
    </row>
    <row r="27" spans="1:27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0</v>
      </c>
      <c r="I27" s="7" t="s">
        <v>0</v>
      </c>
      <c r="J27" s="7" t="s">
        <v>35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HYPERLINK("http://www.aruplab.com/Testing-Information/resources/HotLines/HotLineDocs/Apr2025QHL/0081123.pdf","H")</f>
        <v>H</v>
      </c>
      <c r="X27" s="7" t="s">
        <v>0</v>
      </c>
      <c r="Y27" s="16" t="str">
        <f>HYPERLINK("http://www.aruplab.com/Testing-Information/resources/HotLines/Sample_Reports/Apr2025QHL/0081123_Vitamin B2 Riboflavin_ VITA B2.pdf","E")</f>
        <v>E</v>
      </c>
      <c r="Z27" s="7" t="s">
        <v>0</v>
      </c>
      <c r="AA27" s="8">
        <v>45768</v>
      </c>
    </row>
    <row r="28" spans="1:27" ht="60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35</v>
      </c>
      <c r="V28" s="7" t="s">
        <v>0</v>
      </c>
      <c r="W28" s="16" t="str">
        <f>HYPERLINK("http://www.aruplab.com/Testing-Information/resources/HotLines/HotLineDocs/Apr2025QHL/2025.03.07 Apr Quarterly Hotline Inactivations.pdf","H")</f>
        <v>H</v>
      </c>
      <c r="X28" s="7" t="s">
        <v>0</v>
      </c>
      <c r="Y28" s="7" t="s">
        <v>0</v>
      </c>
      <c r="Z28" s="7" t="s">
        <v>0</v>
      </c>
      <c r="AA28" s="8">
        <v>45768</v>
      </c>
    </row>
    <row r="29" spans="1:27" ht="60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35</v>
      </c>
      <c r="V29" s="7" t="s">
        <v>0</v>
      </c>
      <c r="W29" s="16" t="str">
        <f>HYPERLINK("http://www.aruplab.com/Testing-Information/resources/HotLines/HotLineDocs/Apr2025QHL/2025.03.07 Apr Quarterly Hotline Inactivations.pdf","H")</f>
        <v>H</v>
      </c>
      <c r="X29" s="7" t="s">
        <v>0</v>
      </c>
      <c r="Y29" s="7" t="s">
        <v>0</v>
      </c>
      <c r="Z29" s="7" t="s">
        <v>0</v>
      </c>
      <c r="AA29" s="8">
        <v>45768</v>
      </c>
    </row>
    <row r="30" spans="1:27" ht="6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35</v>
      </c>
      <c r="V30" s="7" t="s">
        <v>0</v>
      </c>
      <c r="W30" s="16" t="str">
        <f>HYPERLINK("http://www.aruplab.com/Testing-Information/resources/HotLines/HotLineDocs/Apr2025QHL/2025.03.07 Apr Quarterly Hotline Inactivations.pdf","H")</f>
        <v>H</v>
      </c>
      <c r="X30" s="7" t="s">
        <v>0</v>
      </c>
      <c r="Y30" s="7" t="s">
        <v>0</v>
      </c>
      <c r="Z30" s="7" t="s">
        <v>0</v>
      </c>
      <c r="AA30" s="8">
        <v>45768</v>
      </c>
    </row>
    <row r="31" spans="1:27" ht="45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35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HYPERLINK("http://www.aruplab.com/Testing-Information/resources/HotLines/HotLineDocs/Apr2025QHL/2002734.pdf","H")</f>
        <v>H</v>
      </c>
      <c r="X31" s="7" t="s">
        <v>0</v>
      </c>
      <c r="Y31" s="7" t="s">
        <v>0</v>
      </c>
      <c r="Z31" s="7" t="s">
        <v>0</v>
      </c>
      <c r="AA31" s="8">
        <v>45768</v>
      </c>
    </row>
    <row r="32" spans="1:27" ht="75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35</v>
      </c>
      <c r="V32" s="7" t="s">
        <v>0</v>
      </c>
      <c r="W32" s="16" t="str">
        <f>HYPERLINK("http://www.aruplab.com/Testing-Information/resources/HotLines/HotLineDocs/Apr2025QHL/2025.03.07 Apr Quarterly Hotline Inactivations.pdf","H")</f>
        <v>H</v>
      </c>
      <c r="X32" s="7" t="s">
        <v>0</v>
      </c>
      <c r="Y32" s="7" t="s">
        <v>0</v>
      </c>
      <c r="Z32" s="7" t="s">
        <v>0</v>
      </c>
      <c r="AA32" s="8">
        <v>45768</v>
      </c>
    </row>
    <row r="33" spans="1:27" ht="30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35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HYPERLINK("http://www.aruplab.com/Testing-Information/resources/HotLines/HotLineDocs/Apr2025QHL/2005736.pdf","H")</f>
        <v>H</v>
      </c>
      <c r="X33" s="7" t="s">
        <v>0</v>
      </c>
      <c r="Y33" s="7" t="s">
        <v>0</v>
      </c>
      <c r="Z33" s="7" t="s">
        <v>0</v>
      </c>
      <c r="AA33" s="8">
        <v>45768</v>
      </c>
    </row>
    <row r="34" spans="1:27" ht="30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35</v>
      </c>
      <c r="G34" s="7" t="s">
        <v>0</v>
      </c>
      <c r="H34" s="7" t="s">
        <v>0</v>
      </c>
      <c r="I34" s="7" t="s">
        <v>0</v>
      </c>
      <c r="J34" s="7" t="s">
        <v>35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16" t="str">
        <f>HYPERLINK("http://www.aruplab.com/Testing-Information/resources/HotLines/HotLineDocs/Apr2025QHL/2006498.pdf","H")</f>
        <v>H</v>
      </c>
      <c r="X34" s="7" t="s">
        <v>0</v>
      </c>
      <c r="Y34" s="7" t="s">
        <v>0</v>
      </c>
      <c r="Z34" s="7" t="s">
        <v>0</v>
      </c>
      <c r="AA34" s="8">
        <v>45768</v>
      </c>
    </row>
    <row r="35" spans="1:27" ht="60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35</v>
      </c>
      <c r="W35" s="16" t="str">
        <f>HYPERLINK("http://www.aruplab.com/Testing-Information/resources/HotLines/HotLineDocs/Apr2025QHL/2025.03.07 Apr Quarterly Hotline Inactivations.pdf","H")</f>
        <v>H</v>
      </c>
      <c r="X35" s="7" t="s">
        <v>0</v>
      </c>
      <c r="Y35" s="7" t="s">
        <v>0</v>
      </c>
      <c r="Z35" s="7" t="s">
        <v>0</v>
      </c>
      <c r="AA35" s="8">
        <v>45768</v>
      </c>
    </row>
    <row r="36" spans="1:27" ht="60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35</v>
      </c>
      <c r="W36" s="16" t="str">
        <f>HYPERLINK("http://www.aruplab.com/Testing-Information/resources/HotLines/HotLineDocs/Apr2025QHL/2025.03.07 Apr Quarterly Hotline Inactivations.pdf","H")</f>
        <v>H</v>
      </c>
      <c r="X36" s="7" t="s">
        <v>0</v>
      </c>
      <c r="Y36" s="7" t="s">
        <v>0</v>
      </c>
      <c r="Z36" s="7" t="s">
        <v>0</v>
      </c>
      <c r="AA36" s="8">
        <v>45768</v>
      </c>
    </row>
    <row r="37" spans="1:27" ht="60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35</v>
      </c>
      <c r="W37" s="16" t="str">
        <f>HYPERLINK("http://www.aruplab.com/Testing-Information/resources/HotLines/HotLineDocs/Apr2025QHL/2025.03.07 Apr Quarterly Hotline Inactivations.pdf","H")</f>
        <v>H</v>
      </c>
      <c r="X37" s="7" t="s">
        <v>0</v>
      </c>
      <c r="Y37" s="7" t="s">
        <v>0</v>
      </c>
      <c r="Z37" s="7" t="s">
        <v>0</v>
      </c>
      <c r="AA37" s="8">
        <v>45768</v>
      </c>
    </row>
    <row r="38" spans="1:27" ht="60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35</v>
      </c>
      <c r="W38" s="16" t="str">
        <f>HYPERLINK("http://www.aruplab.com/Testing-Information/resources/HotLines/HotLineDocs/Apr2025QHL/2025.03.07 Apr Quarterly Hotline Inactivations.pdf","H")</f>
        <v>H</v>
      </c>
      <c r="X38" s="7" t="s">
        <v>0</v>
      </c>
      <c r="Y38" s="7" t="s">
        <v>0</v>
      </c>
      <c r="Z38" s="7" t="s">
        <v>0</v>
      </c>
      <c r="AA38" s="8">
        <v>45768</v>
      </c>
    </row>
    <row r="39" spans="1:27" ht="60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35</v>
      </c>
      <c r="W39" s="16" t="str">
        <f>HYPERLINK("http://www.aruplab.com/Testing-Information/resources/HotLines/HotLineDocs/Apr2025QHL/2025.03.07 Apr Quarterly Hotline Inactivations.pdf","H")</f>
        <v>H</v>
      </c>
      <c r="X39" s="7" t="s">
        <v>0</v>
      </c>
      <c r="Y39" s="7" t="s">
        <v>0</v>
      </c>
      <c r="Z39" s="7" t="s">
        <v>0</v>
      </c>
      <c r="AA39" s="8">
        <v>45768</v>
      </c>
    </row>
    <row r="40" spans="1:27" ht="60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35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35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HYPERLINK("http://www.aruplab.com/Testing-Information/resources/HotLines/HotLineDocs/Apr2025QHL/2011375.pdf","H")</f>
        <v>H</v>
      </c>
      <c r="X40" s="16" t="str">
        <f>HYPERLINK("http://www.aruplab.com/Testing-Information/resources/HotLines/TDMix/Apr2025QHL/2011375.xlsx","T")</f>
        <v>T</v>
      </c>
      <c r="Y40" s="16" t="str">
        <f>HYPERLINK("http://www.aruplab.com/Testing-Information/resources/HotLines/Sample_Reports/Apr2025QHL/2011375_Occupation Screen MMRVZV Antibody Assessment Panel IgG_MMRV PAN.pdf","E")</f>
        <v>E</v>
      </c>
      <c r="Z40" s="7" t="s">
        <v>0</v>
      </c>
      <c r="AA40" s="8">
        <v>45768</v>
      </c>
    </row>
    <row r="41" spans="1:27" ht="60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35</v>
      </c>
      <c r="G41" s="7" t="s">
        <v>35</v>
      </c>
      <c r="H41" s="7" t="s">
        <v>0</v>
      </c>
      <c r="I41" s="7" t="s">
        <v>0</v>
      </c>
      <c r="J41" s="7" t="s">
        <v>35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HYPERLINK("http://www.aruplab.com/Testing-Information/resources/HotLines/HotLineDocs/Apr2025QHL/2011940.pdf","H")</f>
        <v>H</v>
      </c>
      <c r="X41" s="7" t="s">
        <v>0</v>
      </c>
      <c r="Y41" s="16" t="str">
        <f>HYPERLINK("http://www.aruplab.com/Testing-Information/resources/HotLines/Sample_Reports/Apr2025QHL/2011940_ Human Papillomavirus (HPV) High Risk with 16 and 18 Genotype by PCR ThinPrep_TP HPV1618.pdf","E")</f>
        <v>E</v>
      </c>
      <c r="Z41" s="7" t="s">
        <v>0</v>
      </c>
      <c r="AA41" s="8">
        <v>45768</v>
      </c>
    </row>
    <row r="42" spans="1:27" ht="60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35</v>
      </c>
      <c r="W42" s="16" t="str">
        <f>HYPERLINK("http://www.aruplab.com/Testing-Information/resources/HotLines/HotLineDocs/Apr2025QHL/2025.03.07 Apr Quarterly Hotline Inactivations.pdf","H")</f>
        <v>H</v>
      </c>
      <c r="X42" s="7" t="s">
        <v>0</v>
      </c>
      <c r="Y42" s="7" t="s">
        <v>0</v>
      </c>
      <c r="Z42" s="7" t="s">
        <v>0</v>
      </c>
      <c r="AA42" s="8">
        <v>45768</v>
      </c>
    </row>
    <row r="43" spans="1:27" ht="60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35</v>
      </c>
      <c r="W43" s="16" t="str">
        <f>HYPERLINK("http://www.aruplab.com/Testing-Information/resources/HotLines/HotLineDocs/Apr2025QHL/2025.03.07 Apr Quarterly Hotline Inactivations.pdf","H")</f>
        <v>H</v>
      </c>
      <c r="X43" s="7" t="s">
        <v>0</v>
      </c>
      <c r="Y43" s="7" t="s">
        <v>0</v>
      </c>
      <c r="Z43" s="7" t="s">
        <v>0</v>
      </c>
      <c r="AA43" s="8">
        <v>45768</v>
      </c>
    </row>
    <row r="44" spans="1:27" ht="30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35</v>
      </c>
      <c r="H44" s="7" t="s">
        <v>0</v>
      </c>
      <c r="I44" s="7" t="s">
        <v>0</v>
      </c>
      <c r="J44" s="7" t="s">
        <v>35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HYPERLINK("http://www.aruplab.com/Testing-Information/resources/HotLines/HotLineDocs/Apr2025QHL/2013881.pdf","H")</f>
        <v>H</v>
      </c>
      <c r="X44" s="7" t="s">
        <v>0</v>
      </c>
      <c r="Y44" s="7" t="s">
        <v>0</v>
      </c>
      <c r="Z44" s="7" t="s">
        <v>0</v>
      </c>
      <c r="AA44" s="8">
        <v>45768</v>
      </c>
    </row>
    <row r="45" spans="1:27" ht="30" x14ac:dyDescent="0.2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35</v>
      </c>
      <c r="G45" s="7" t="s">
        <v>0</v>
      </c>
      <c r="H45" s="7" t="s">
        <v>0</v>
      </c>
      <c r="I45" s="7" t="s">
        <v>0</v>
      </c>
      <c r="J45" s="7" t="s">
        <v>35</v>
      </c>
      <c r="K45" s="7" t="s">
        <v>35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35</v>
      </c>
      <c r="R45" s="7" t="s">
        <v>35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HYPERLINK("http://www.aruplab.com/Testing-Information/resources/HotLines/HotLineDocs/Apr2025QHL/3000876.pdf","H")</f>
        <v>H</v>
      </c>
      <c r="X45" s="16" t="str">
        <f>HYPERLINK("http://www.aruplab.com/Testing-Information/resources/HotLines/TDMix/Apr2025QHL/3000876.xlsx","T")</f>
        <v>T</v>
      </c>
      <c r="Y45" s="16" t="str">
        <f>HYPERLINK("http://www.aruplab.com/Testing-Information/resources/HotLines/Sample_Reports/Apr2025QHL/3000876_Aspergillus fumigatus Antibody IgG_ASPERF IGG.pdf","E")</f>
        <v>E</v>
      </c>
      <c r="Z45" s="7" t="s">
        <v>0</v>
      </c>
      <c r="AA45" s="8">
        <v>45768</v>
      </c>
    </row>
    <row r="46" spans="1:27" ht="60" x14ac:dyDescent="0.2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0</v>
      </c>
      <c r="G46" s="7" t="s">
        <v>0</v>
      </c>
      <c r="H46" s="7" t="s">
        <v>0</v>
      </c>
      <c r="I46" s="7" t="s">
        <v>35</v>
      </c>
      <c r="J46" s="7" t="s">
        <v>0</v>
      </c>
      <c r="K46" s="7" t="s">
        <v>0</v>
      </c>
      <c r="L46" s="7" t="s">
        <v>0</v>
      </c>
      <c r="M46" s="7" t="s">
        <v>35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35</v>
      </c>
      <c r="T46" s="7" t="s">
        <v>35</v>
      </c>
      <c r="U46" s="7" t="s">
        <v>0</v>
      </c>
      <c r="V46" s="7" t="s">
        <v>0</v>
      </c>
      <c r="W46" s="16" t="str">
        <f>HYPERLINK("http://www.aruplab.com/Testing-Information/resources/HotLines/HotLineDocs/Apr2025QHL/3001561.pdf","H")</f>
        <v>H</v>
      </c>
      <c r="X46" s="16" t="str">
        <f>HYPERLINK("http://www.aruplab.com/Testing-Information/resources/HotLines/TDMix/Apr2025QHL/3001561.xlsx","T")</f>
        <v>T</v>
      </c>
      <c r="Y46" s="16" t="str">
        <f>HYPERLINK("http://www.aruplab.com/Testing-Information/resources/HotLines/Sample_Reports/Apr2025QHL/3001561_Hypersensitivity Pneumonitis Extended Panel_HYPEREXT.pdf","E")</f>
        <v>E</v>
      </c>
      <c r="Z46" s="7" t="s">
        <v>0</v>
      </c>
      <c r="AA46" s="8">
        <v>45768</v>
      </c>
    </row>
    <row r="47" spans="1:27" ht="60" x14ac:dyDescent="0.2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35</v>
      </c>
      <c r="G47" s="7" t="s">
        <v>35</v>
      </c>
      <c r="H47" s="7" t="s">
        <v>0</v>
      </c>
      <c r="I47" s="7" t="s">
        <v>35</v>
      </c>
      <c r="J47" s="7" t="s">
        <v>35</v>
      </c>
      <c r="K47" s="7" t="s">
        <v>0</v>
      </c>
      <c r="L47" s="7" t="s">
        <v>35</v>
      </c>
      <c r="M47" s="7" t="s">
        <v>0</v>
      </c>
      <c r="N47" s="7" t="s">
        <v>35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35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HYPERLINK("http://www.aruplab.com/Testing-Information/resources/HotLines/HotLineDocs/Apr2025QHL/3002917.pdf","H")</f>
        <v>H</v>
      </c>
      <c r="X47" s="16" t="str">
        <f>HYPERLINK("http://www.aruplab.com/Testing-Information/resources/HotLines/TDMix/Apr2025QHL/3002917.xlsx","T")</f>
        <v>T</v>
      </c>
      <c r="Y47" s="16" t="str">
        <f>HYPERLINK("http://www.aruplab.com/Testing-Information/resources/HotLines/Sample_Reports/Apr2025QHL/3002917_Neuronal Nuclear Antibodies Hu Ri Yo TrDNER IgG by Immunoblot Serum_NRNL IB S.pdf","E")</f>
        <v>E</v>
      </c>
      <c r="Z47" s="7" t="s">
        <v>0</v>
      </c>
      <c r="AA47" s="8">
        <v>45768</v>
      </c>
    </row>
    <row r="48" spans="1:27" ht="30" x14ac:dyDescent="0.2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35</v>
      </c>
      <c r="H48" s="7" t="s">
        <v>0</v>
      </c>
      <c r="I48" s="7" t="s">
        <v>0</v>
      </c>
      <c r="J48" s="7" t="s">
        <v>0</v>
      </c>
      <c r="K48" s="7" t="s">
        <v>35</v>
      </c>
      <c r="L48" s="7" t="s">
        <v>0</v>
      </c>
      <c r="M48" s="7" t="s">
        <v>35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35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HYPERLINK("http://www.aruplab.com/Testing-Information/resources/HotLines/HotLineDocs/Apr2025QHL/3002929.pdf","H")</f>
        <v>H</v>
      </c>
      <c r="X48" s="16" t="str">
        <f>HYPERLINK("http://www.aruplab.com/Testing-Information/resources/HotLines/TDMix/Apr2025QHL/3002929.xlsx","T")</f>
        <v>T</v>
      </c>
      <c r="Y48" s="16" t="str">
        <f>HYPERLINK("http://www.aruplab.com/Testing-Information/resources/HotLines/Sample_Reports/Apr2025QHL/3002929_Paraneoplastic Reflexive Panel_PNS PAN2.pdf","E")</f>
        <v>E</v>
      </c>
      <c r="Z48" s="7" t="s">
        <v>0</v>
      </c>
      <c r="AA48" s="8">
        <v>45768</v>
      </c>
    </row>
    <row r="49" spans="1:27" ht="105" x14ac:dyDescent="0.2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35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HYPERLINK("http://www.aruplab.com/Testing-Information/resources/HotLines/HotLineDocs/Apr2025QHL/3003539.pdf","H")</f>
        <v>H</v>
      </c>
      <c r="X49" s="16" t="str">
        <f>HYPERLINK("http://www.aruplab.com/Testing-Information/resources/HotLines/TDMix/Apr2025QHL/3003539.xlsx","T")</f>
        <v>T</v>
      </c>
      <c r="Y49" s="16" t="str">
        <f>HYPERLINK("http://www.aruplab.com/Testing-Information/resources/HotLines/Sample_Reports/Apr2025QHL/3003539_Mucopolysaccharidoses Type 4A6 Total Chondroitin and Dermatan Sulfate with NRE Sensi-Pro Quant Urine_MPS 4A6 U.pdf","E")</f>
        <v>E</v>
      </c>
      <c r="Z49" s="7" t="s">
        <v>0</v>
      </c>
      <c r="AA49" s="8">
        <v>45768</v>
      </c>
    </row>
    <row r="50" spans="1:27" ht="30" x14ac:dyDescent="0.2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35</v>
      </c>
      <c r="L50" s="7" t="s">
        <v>0</v>
      </c>
      <c r="M50" s="7" t="s">
        <v>35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35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HYPERLINK("http://www.aruplab.com/Testing-Information/resources/HotLines/HotLineDocs/Apr2025QHL/3004517.pdf","H")</f>
        <v>H</v>
      </c>
      <c r="X50" s="16" t="str">
        <f>HYPERLINK("http://www.aruplab.com/Testing-Information/resources/HotLines/TDMix/Apr2025QHL/3004517.xlsx","T")</f>
        <v>T</v>
      </c>
      <c r="Y50" s="16" t="str">
        <f>HYPERLINK("http://www.aruplab.com/Testing-Information/resources/HotLines/Sample_Reports/Apr2025QHL/3004517_Paraneoplastic Reflexive Panel CSF_PNSPANCSF.pdf","E")</f>
        <v>E</v>
      </c>
      <c r="Z50" s="7" t="s">
        <v>0</v>
      </c>
      <c r="AA50" s="8">
        <v>45768</v>
      </c>
    </row>
    <row r="51" spans="1:27" ht="120" x14ac:dyDescent="0.2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35</v>
      </c>
      <c r="V51" s="7" t="s">
        <v>0</v>
      </c>
      <c r="W51" s="16" t="str">
        <f>HYPERLINK("http://www.aruplab.com/Testing-Information/resources/HotLines/HotLineDocs/Apr2025QHL/2025.03.07 Apr Quarterly Hotline Inactivations.pdf","H")</f>
        <v>H</v>
      </c>
      <c r="X51" s="7" t="s">
        <v>0</v>
      </c>
      <c r="Y51" s="7" t="s">
        <v>0</v>
      </c>
      <c r="Z51" s="7" t="s">
        <v>0</v>
      </c>
      <c r="AA51" s="8">
        <v>45768</v>
      </c>
    </row>
    <row r="52" spans="1:27" ht="105" x14ac:dyDescent="0.2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35</v>
      </c>
      <c r="V52" s="7" t="s">
        <v>0</v>
      </c>
      <c r="W52" s="16" t="str">
        <f>HYPERLINK("http://www.aruplab.com/Testing-Information/resources/HotLines/HotLineDocs/Apr2025QHL/2025.03.07 Apr Quarterly Hotline Inactivations.pdf","H")</f>
        <v>H</v>
      </c>
      <c r="X52" s="7" t="s">
        <v>0</v>
      </c>
      <c r="Y52" s="7" t="s">
        <v>0</v>
      </c>
      <c r="Z52" s="7" t="s">
        <v>0</v>
      </c>
      <c r="AA52" s="8">
        <v>45768</v>
      </c>
    </row>
    <row r="53" spans="1:27" ht="45" x14ac:dyDescent="0.2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35</v>
      </c>
      <c r="L53" s="7" t="s">
        <v>0</v>
      </c>
      <c r="M53" s="7" t="s">
        <v>35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35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HYPERLINK("http://www.aruplab.com/Testing-Information/resources/HotLines/HotLineDocs/Apr2025QHL/3006201.pdf","H")</f>
        <v>H</v>
      </c>
      <c r="X53" s="16" t="str">
        <f>HYPERLINK("http://www.aruplab.com/Testing-Information/resources/HotLines/TDMix/Apr2025QHL/3006201.xlsx","T")</f>
        <v>T</v>
      </c>
      <c r="Y53" s="16" t="str">
        <f>HYPERLINK("http://www.aruplab.com/Testing-Information/resources/HotLines/Sample_Reports/Apr2025QHL/3006201_Autoimmune Encephalopathy Dementia Panel Serum_AIENCDEMS.pdf","E")</f>
        <v>E</v>
      </c>
      <c r="Z53" s="7" t="s">
        <v>0</v>
      </c>
      <c r="AA53" s="8">
        <v>45768</v>
      </c>
    </row>
    <row r="54" spans="1:27" ht="45" x14ac:dyDescent="0.2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35</v>
      </c>
      <c r="L54" s="7" t="s">
        <v>0</v>
      </c>
      <c r="M54" s="7" t="s">
        <v>35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35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HYPERLINK("http://www.aruplab.com/Testing-Information/resources/HotLines/HotLineDocs/Apr2025QHL/3006202.pdf","H")</f>
        <v>H</v>
      </c>
      <c r="X54" s="16" t="str">
        <f>HYPERLINK("http://www.aruplab.com/Testing-Information/resources/HotLines/TDMix/Apr2025QHL/3006202.xlsx","T")</f>
        <v>T</v>
      </c>
      <c r="Y54" s="16" t="str">
        <f>HYPERLINK("http://www.aruplab.com/Testing-Information/resources/HotLines/Sample_Reports/Apr2025QHL/3006202_Autoimmune Encephalopathy Dementia Panel CSF_AIENCDEMC.pdf","E")</f>
        <v>E</v>
      </c>
      <c r="Z54" s="7" t="s">
        <v>0</v>
      </c>
      <c r="AA54" s="8">
        <v>45768</v>
      </c>
    </row>
    <row r="55" spans="1:27" ht="30" x14ac:dyDescent="0.2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35</v>
      </c>
      <c r="L55" s="7" t="s">
        <v>0</v>
      </c>
      <c r="M55" s="7" t="s">
        <v>35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35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HYPERLINK("http://www.aruplab.com/Testing-Information/resources/HotLines/HotLineDocs/Apr2025QHL/3006204.pdf","H")</f>
        <v>H</v>
      </c>
      <c r="X55" s="16" t="str">
        <f>HYPERLINK("http://www.aruplab.com/Testing-Information/resources/HotLines/TDMix/Apr2025QHL/3006204.xlsx","T")</f>
        <v>T</v>
      </c>
      <c r="Y55" s="16" t="str">
        <f>HYPERLINK("http://www.aruplab.com/Testing-Information/resources/HotLines/Sample_Reports/Apr2025QHL/3006204_Autoimmune Epilepsy Panel Serum_AIEPS.pdf","E")</f>
        <v>E</v>
      </c>
      <c r="Z55" s="7" t="s">
        <v>0</v>
      </c>
      <c r="AA55" s="8">
        <v>45768</v>
      </c>
    </row>
    <row r="56" spans="1:27" ht="30" x14ac:dyDescent="0.2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35</v>
      </c>
      <c r="L56" s="7" t="s">
        <v>0</v>
      </c>
      <c r="M56" s="7" t="s">
        <v>35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35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HYPERLINK("http://www.aruplab.com/Testing-Information/resources/HotLines/HotLineDocs/Apr2025QHL/3006205.pdf","H")</f>
        <v>H</v>
      </c>
      <c r="X56" s="16" t="str">
        <f>HYPERLINK("http://www.aruplab.com/Testing-Information/resources/HotLines/TDMix/Apr2025QHL/3006205.xlsx","T")</f>
        <v>T</v>
      </c>
      <c r="Y56" s="16" t="str">
        <f>HYPERLINK("http://www.aruplab.com/Testing-Information/resources/HotLines/Sample_Reports/Apr2025QHL/3006205_Autoimmune Epilepsy Panel CSF_AIEPC.pdf","E")</f>
        <v>E</v>
      </c>
      <c r="Z56" s="7" t="s">
        <v>0</v>
      </c>
      <c r="AA56" s="8">
        <v>45768</v>
      </c>
    </row>
    <row r="57" spans="1:27" ht="105" x14ac:dyDescent="0.2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35</v>
      </c>
      <c r="V57" s="7" t="s">
        <v>0</v>
      </c>
      <c r="W57" s="16" t="str">
        <f>HYPERLINK("http://www.aruplab.com/Testing-Information/resources/HotLines/HotLineDocs/Apr2025QHL/2025.03.07 Apr Quarterly Hotline Inactivations.pdf","H")</f>
        <v>H</v>
      </c>
      <c r="X57" s="7" t="s">
        <v>0</v>
      </c>
      <c r="Y57" s="7" t="s">
        <v>0</v>
      </c>
      <c r="Z57" s="7" t="s">
        <v>0</v>
      </c>
      <c r="AA57" s="8">
        <v>45768</v>
      </c>
    </row>
    <row r="58" spans="1:27" ht="105" x14ac:dyDescent="0.2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35</v>
      </c>
      <c r="V58" s="7" t="s">
        <v>0</v>
      </c>
      <c r="W58" s="16" t="str">
        <f>HYPERLINK("http://www.aruplab.com/Testing-Information/resources/HotLines/HotLineDocs/Apr2025QHL/2025.03.07 Apr Quarterly Hotline Inactivations.pdf","H")</f>
        <v>H</v>
      </c>
      <c r="X58" s="7" t="s">
        <v>0</v>
      </c>
      <c r="Y58" s="7" t="s">
        <v>0</v>
      </c>
      <c r="Z58" s="7" t="s">
        <v>0</v>
      </c>
      <c r="AA58" s="8">
        <v>45768</v>
      </c>
    </row>
    <row r="59" spans="1:27" ht="30" x14ac:dyDescent="0.2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35</v>
      </c>
      <c r="J59" s="7" t="s">
        <v>0</v>
      </c>
      <c r="K59" s="7" t="s">
        <v>35</v>
      </c>
      <c r="L59" s="7" t="s">
        <v>0</v>
      </c>
      <c r="M59" s="7" t="s">
        <v>35</v>
      </c>
      <c r="N59" s="7" t="s">
        <v>35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35</v>
      </c>
      <c r="T59" s="7" t="s">
        <v>0</v>
      </c>
      <c r="U59" s="7" t="s">
        <v>0</v>
      </c>
      <c r="V59" s="7" t="s">
        <v>0</v>
      </c>
      <c r="W59" s="16" t="str">
        <f>HYPERLINK("http://www.aruplab.com/Testing-Information/resources/HotLines/HotLineDocs/Apr2025QHL/3006210.pdf","H")</f>
        <v>H</v>
      </c>
      <c r="X59" s="16" t="str">
        <f>HYPERLINK("http://www.aruplab.com/Testing-Information/resources/HotLines/TDMix/Apr2025QHL/3006210.xlsx","T")</f>
        <v>T</v>
      </c>
      <c r="Y59" s="16" t="str">
        <f>HYPERLINK("http://www.aruplab.com/Testing-Information/resources/HotLines/Sample_Reports/Apr2025QHL/3006210_Autoimmune Pediatric CNS Disorders Serum_AIPEDS.pdf","E")</f>
        <v>E</v>
      </c>
      <c r="Z59" s="7" t="s">
        <v>0</v>
      </c>
      <c r="AA59" s="8">
        <v>45768</v>
      </c>
    </row>
    <row r="60" spans="1:27" ht="30" x14ac:dyDescent="0.2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7" t="s">
        <v>35</v>
      </c>
      <c r="J60" s="7" t="s">
        <v>0</v>
      </c>
      <c r="K60" s="7" t="s">
        <v>35</v>
      </c>
      <c r="L60" s="7" t="s">
        <v>0</v>
      </c>
      <c r="M60" s="7" t="s">
        <v>35</v>
      </c>
      <c r="N60" s="7" t="s">
        <v>35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35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HYPERLINK("http://www.aruplab.com/Testing-Information/resources/HotLines/HotLineDocs/Apr2025QHL/3006211.pdf","H")</f>
        <v>H</v>
      </c>
      <c r="X60" s="16" t="str">
        <f>HYPERLINK("http://www.aruplab.com/Testing-Information/resources/HotLines/TDMix/Apr2025QHL/3006211.xlsx","T")</f>
        <v>T</v>
      </c>
      <c r="Y60" s="16" t="str">
        <f>HYPERLINK("http://www.aruplab.com/Testing-Information/resources/HotLines/Sample_Reports/Apr2025QHL/3006211_Autoimmune Pediatric CNS Disorders CSF_AIPEDC.pdf","E")</f>
        <v>E</v>
      </c>
      <c r="Z60" s="7" t="s">
        <v>0</v>
      </c>
      <c r="AA60" s="8">
        <v>45768</v>
      </c>
    </row>
    <row r="61" spans="1:27" ht="45" x14ac:dyDescent="0.2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35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35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35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HYPERLINK("http://www.aruplab.com/Testing-Information/resources/HotLines/HotLineDocs/Apr2025QHL/3016817.pdf","H")</f>
        <v>H</v>
      </c>
      <c r="X61" s="16" t="str">
        <f>HYPERLINK("http://www.aruplab.com/Testing-Information/resources/HotLines/TDMix/Apr2025QHL/3016817.xlsx","T")</f>
        <v>T</v>
      </c>
      <c r="Y61" s="16" t="str">
        <f>HYPERLINK("http://www.aruplab.com/Testing-Information/resources/HotLines/Sample_Reports/Apr2025QHL/3016817_Celiac Disease Reflexive Cascade Serum_CELIACRFLX.pdf","E")</f>
        <v>E</v>
      </c>
      <c r="Z61" s="7" t="s">
        <v>0</v>
      </c>
      <c r="AA61" s="8">
        <v>45768</v>
      </c>
    </row>
    <row r="62" spans="1:27" ht="45" x14ac:dyDescent="0.2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35</v>
      </c>
      <c r="G62" s="7" t="s">
        <v>35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HYPERLINK("http://www.aruplab.com/Testing-Information/resources/HotLines/HotLineDocs/Apr2025QHL/3016908.pdf","H")</f>
        <v>H</v>
      </c>
      <c r="X62" s="7" t="s">
        <v>0</v>
      </c>
      <c r="Y62" s="7" t="s">
        <v>0</v>
      </c>
      <c r="Z62" s="7" t="s">
        <v>0</v>
      </c>
      <c r="AA62" s="8">
        <v>45768</v>
      </c>
    </row>
    <row r="63" spans="1:27" ht="105" x14ac:dyDescent="0.25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35</v>
      </c>
      <c r="V63" s="7" t="s">
        <v>0</v>
      </c>
      <c r="W63" s="16" t="str">
        <f>HYPERLINK("http://www.aruplab.com/Testing-Information/resources/HotLines/HotLineDocs/Apr2025QHL/2025.03.07 Apr Quarterly Hotline Inactivations.pdf","H")</f>
        <v>H</v>
      </c>
      <c r="X63" s="7" t="s">
        <v>0</v>
      </c>
      <c r="Y63" s="7" t="s">
        <v>0</v>
      </c>
      <c r="Z63" s="7" t="s">
        <v>0</v>
      </c>
      <c r="AA63" s="8">
        <v>45768</v>
      </c>
    </row>
    <row r="64" spans="1:27" ht="30" x14ac:dyDescent="0.25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35</v>
      </c>
      <c r="G64" s="7" t="s">
        <v>0</v>
      </c>
      <c r="H64" s="7" t="s">
        <v>0</v>
      </c>
      <c r="I64" s="7" t="s">
        <v>0</v>
      </c>
      <c r="J64" s="7" t="s">
        <v>35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HYPERLINK("http://www.aruplab.com/Testing-Information/resources/HotLines/HotLineDocs/Apr2025QHL/3017653.pdf","H")</f>
        <v>H</v>
      </c>
      <c r="X64" s="7" t="s">
        <v>0</v>
      </c>
      <c r="Y64" s="16" t="str">
        <f>HYPERLINK("http://www.aruplab.com/Testing-Information/resources/HotLines/Sample_Reports/Apr2025QHL/3017653_Alzheimers Disease Markers CSF_ADMRKSCSF.pdf","E")</f>
        <v>E</v>
      </c>
      <c r="Z64" s="7" t="s">
        <v>0</v>
      </c>
      <c r="AA64" s="8">
        <v>45768</v>
      </c>
    </row>
    <row r="65" spans="1:27" ht="90" x14ac:dyDescent="0.2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35</v>
      </c>
      <c r="K65" s="7" t="s">
        <v>35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35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HYPERLINK("http://www.aruplab.com/Testing-Information/resources/HotLines/HotLineDocs/Apr2025QHL/3017751.pdf","H")</f>
        <v>H</v>
      </c>
      <c r="X65" s="16" t="str">
        <f>HYPERLINK("http://www.aruplab.com/Testing-Information/resources/HotLines/TDMix/Apr2025QHL/3017751.xlsx","T")</f>
        <v>T</v>
      </c>
      <c r="Y65" s="7" t="s">
        <v>0</v>
      </c>
      <c r="Z65" s="7" t="s">
        <v>0</v>
      </c>
      <c r="AA65" s="8">
        <v>45768</v>
      </c>
    </row>
    <row r="66" spans="1:27" ht="90" x14ac:dyDescent="0.25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0</v>
      </c>
      <c r="H66" s="7" t="s">
        <v>0</v>
      </c>
      <c r="I66" s="7" t="s">
        <v>0</v>
      </c>
      <c r="J66" s="7" t="s">
        <v>35</v>
      </c>
      <c r="K66" s="7" t="s">
        <v>35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35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HYPERLINK("http://www.aruplab.com/Testing-Information/resources/HotLines/HotLineDocs/Apr2025QHL/3017752.pdf","H")</f>
        <v>H</v>
      </c>
      <c r="X66" s="16" t="str">
        <f>HYPERLINK("http://www.aruplab.com/Testing-Information/resources/HotLines/TDMix/Apr2025QHL/3017752.xlsx","T")</f>
        <v>T</v>
      </c>
      <c r="Y66" s="7" t="s">
        <v>0</v>
      </c>
      <c r="Z66" s="7" t="s">
        <v>0</v>
      </c>
      <c r="AA66" s="8">
        <v>45768</v>
      </c>
    </row>
    <row r="67" spans="1:27" ht="45" x14ac:dyDescent="0.25">
      <c r="A67" s="6" t="s">
        <v>207</v>
      </c>
      <c r="B67" s="6" t="s">
        <v>208</v>
      </c>
      <c r="C67" s="6" t="s">
        <v>209</v>
      </c>
      <c r="D67" s="7" t="s">
        <v>35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HYPERLINK("http://www.aruplab.com/Testing-Information/resources/HotLines/HotLineDocs/Apr2025QHL/3018617.pdf","H")</f>
        <v>H</v>
      </c>
      <c r="X67" s="16" t="str">
        <f>HYPERLINK("http://www.aruplab.com/Testing-Information/resources/HotLines/TDMix/Apr2025QHL/3018617.xlsx","T")</f>
        <v>T</v>
      </c>
      <c r="Y67" s="16" t="str">
        <f>HYPERLINK("http://www.aruplab.com/Testing-Information/resources/HotLines/Sample_Reports/Apr2025QHL/3018617_HIAA Random Urine_HIAA RAND.pdf","E")</f>
        <v>E</v>
      </c>
      <c r="Z67" s="16" t="str">
        <f>HYPERLINK("https://connect.aruplab.com/Pricing/TestPrice/3018617/D04212025","P")</f>
        <v>P</v>
      </c>
      <c r="AA67" s="8">
        <v>45720</v>
      </c>
    </row>
    <row r="68" spans="1:27" ht="30" x14ac:dyDescent="0.25">
      <c r="A68" s="6" t="s">
        <v>210</v>
      </c>
      <c r="B68" s="6" t="s">
        <v>211</v>
      </c>
      <c r="C68" s="6" t="s">
        <v>212</v>
      </c>
      <c r="D68" s="7" t="s">
        <v>35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HYPERLINK("http://www.aruplab.com/Testing-Information/resources/HotLines/HotLineDocs/Apr2025QHL/3018705.pdf","H")</f>
        <v>H</v>
      </c>
      <c r="X68" s="16" t="str">
        <f>HYPERLINK("http://www.aruplab.com/Testing-Information/resources/HotLines/TDMix/Apr2025QHL/3018705.xlsx","T")</f>
        <v>T</v>
      </c>
      <c r="Y68" s="16" t="str">
        <f>HYPERLINK("http://www.aruplab.com/Testing-Information/resources/HotLines/Sample_Reports/Apr2025QHL/3018705_Copeptin proAVP Plasma_ COPEP.pdf","E")</f>
        <v>E</v>
      </c>
      <c r="Z68" s="16" t="str">
        <f>HYPERLINK("https://connect.aruplab.com/Pricing/TestPrice/3018705/D04212025","P")</f>
        <v>P</v>
      </c>
      <c r="AA68" s="8">
        <v>45768</v>
      </c>
    </row>
    <row r="69" spans="1:27" ht="45" x14ac:dyDescent="0.25">
      <c r="A69" s="6" t="s">
        <v>213</v>
      </c>
      <c r="B69" s="6" t="s">
        <v>214</v>
      </c>
      <c r="C69" s="6" t="s">
        <v>215</v>
      </c>
      <c r="D69" s="7" t="s">
        <v>35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HYPERLINK("http://www.aruplab.com/Testing-Information/resources/HotLines/HotLineDocs/Apr2025QHL/3018832.pdf","H")</f>
        <v>H</v>
      </c>
      <c r="X69" s="16" t="str">
        <f>HYPERLINK("http://www.aruplab.com/Testing-Information/resources/HotLines/TDMix/Apr2025QHL/3018832.xlsx","T")</f>
        <v>T</v>
      </c>
      <c r="Y69" s="7" t="s">
        <v>0</v>
      </c>
      <c r="Z69" s="16" t="str">
        <f>HYPERLINK("https://connect.aruplab.com/Pricing/TestPrice/3018832/D04212025","P")</f>
        <v>P</v>
      </c>
      <c r="AA69" s="8">
        <v>45643</v>
      </c>
    </row>
    <row r="70" spans="1:27" ht="30" x14ac:dyDescent="0.25">
      <c r="A70" s="6" t="s">
        <v>216</v>
      </c>
      <c r="B70" s="6" t="s">
        <v>217</v>
      </c>
      <c r="C70" s="6" t="s">
        <v>218</v>
      </c>
      <c r="D70" s="7" t="s">
        <v>35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HYPERLINK("http://www.aruplab.com/Testing-Information/resources/HotLines/HotLineDocs/Apr2025QHL/3018861.pdf","H")</f>
        <v>H</v>
      </c>
      <c r="X70" s="16" t="str">
        <f>HYPERLINK("http://www.aruplab.com/Testing-Information/resources/HotLines/TDMix/Apr2025QHL/3018861.xlsx","T")</f>
        <v>T</v>
      </c>
      <c r="Y70" s="16" t="str">
        <f>HYPERLINK("http://www.aruplab.com/Testing-Information/resources/HotLines/Sample_Reports/Apr2025QHL/3018861_VMA Random Urine_VMA RAND.pdf","E")</f>
        <v>E</v>
      </c>
      <c r="Z70" s="16" t="str">
        <f>HYPERLINK("https://connect.aruplab.com/Pricing/TestPrice/3018861/D04212025","P")</f>
        <v>P</v>
      </c>
      <c r="AA70" s="8">
        <v>45720</v>
      </c>
    </row>
    <row r="71" spans="1:27" ht="30" x14ac:dyDescent="0.25">
      <c r="A71" s="6" t="s">
        <v>219</v>
      </c>
      <c r="B71" s="6" t="s">
        <v>220</v>
      </c>
      <c r="C71" s="6" t="s">
        <v>221</v>
      </c>
      <c r="D71" s="7" t="s">
        <v>35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HYPERLINK("http://www.aruplab.com/Testing-Information/resources/HotLines/HotLineDocs/Apr2025QHL/3018862.pdf","H")</f>
        <v>H</v>
      </c>
      <c r="X71" s="16" t="str">
        <f>HYPERLINK("http://www.aruplab.com/Testing-Information/resources/HotLines/TDMix/Apr2025QHL/3018862.xlsx","T")</f>
        <v>T</v>
      </c>
      <c r="Y71" s="16" t="str">
        <f>HYPERLINK("http://www.aruplab.com/Testing-Information/resources/HotLines/Sample_Reports/Apr2025QHL/3018862_HVA Random Urine_HVA RAND.pdf","E")</f>
        <v>E</v>
      </c>
      <c r="Z71" s="16" t="str">
        <f>HYPERLINK("https://connect.aruplab.com/Pricing/TestPrice/3018862/D04212025","P")</f>
        <v>P</v>
      </c>
      <c r="AA71" s="8">
        <v>45720</v>
      </c>
    </row>
    <row r="72" spans="1:27" ht="60" x14ac:dyDescent="0.25">
      <c r="A72" s="6" t="s">
        <v>222</v>
      </c>
      <c r="B72" s="6" t="s">
        <v>223</v>
      </c>
      <c r="C72" s="6" t="s">
        <v>224</v>
      </c>
      <c r="D72" s="7" t="s">
        <v>35</v>
      </c>
      <c r="E72" s="7" t="s">
        <v>0</v>
      </c>
      <c r="F72" s="7" t="s">
        <v>0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HYPERLINK("http://www.aruplab.com/Testing-Information/resources/HotLines/HotLineDocs/Apr2025QHL/3018863.pdf","H")</f>
        <v>H</v>
      </c>
      <c r="X72" s="16" t="str">
        <f>HYPERLINK("http://www.aruplab.com/Testing-Information/resources/HotLines/TDMix/Apr2025QHL/3018863.xlsx","T")</f>
        <v>T</v>
      </c>
      <c r="Y72" s="16" t="str">
        <f>HYPERLINK("http://www.aruplab.com/Testing-Information/resources/HotLines/Sample_Reports/Apr2025QHL/3018863_VMA and HVA Random Urine_VH RAND.pdf","E")</f>
        <v>E</v>
      </c>
      <c r="Z72" s="16" t="str">
        <f>HYPERLINK("https://connect.aruplab.com/Pricing/TestPrice/3018863/D04212025","P")</f>
        <v>P</v>
      </c>
      <c r="AA72" s="8">
        <v>45720</v>
      </c>
    </row>
    <row r="73" spans="1:27" ht="30" x14ac:dyDescent="0.25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35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35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HYPERLINK("http://www.aruplab.com/Testing-Information/resources/HotLines/HotLineDocs/Apr2025QHL/3018866.pdf","H")</f>
        <v>H</v>
      </c>
      <c r="X73" s="7" t="s">
        <v>0</v>
      </c>
      <c r="Y73" s="7" t="s">
        <v>0</v>
      </c>
      <c r="Z73" s="7" t="s">
        <v>0</v>
      </c>
      <c r="AA73" s="8">
        <v>45768</v>
      </c>
    </row>
    <row r="74" spans="1:27" ht="30" x14ac:dyDescent="0.2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35</v>
      </c>
      <c r="G74" s="7" t="s">
        <v>35</v>
      </c>
      <c r="H74" s="7" t="s">
        <v>0</v>
      </c>
      <c r="I74" s="7" t="s">
        <v>35</v>
      </c>
      <c r="J74" s="7" t="s">
        <v>0</v>
      </c>
      <c r="K74" s="7" t="s">
        <v>0</v>
      </c>
      <c r="L74" s="7" t="s">
        <v>0</v>
      </c>
      <c r="M74" s="7" t="s">
        <v>35</v>
      </c>
      <c r="N74" s="7" t="s">
        <v>35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35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HYPERLINK("http://www.aruplab.com/Testing-Information/resources/HotLines/HotLineDocs/Apr2025QHL/3018867.pdf","H")</f>
        <v>H</v>
      </c>
      <c r="X74" s="16" t="str">
        <f>HYPERLINK("http://www.aruplab.com/Testing-Information/resources/HotLines/TDMix/Apr2025QHL/3018867.xlsx","T")</f>
        <v>T</v>
      </c>
      <c r="Y74" s="16" t="str">
        <f>HYPERLINK("http://www.aruplab.com/Testing-Information/resources/HotLines/Sample_Reports/Apr2025QHL/3018867_Extended Myositis Panel_MYOS EXT2.pdf","E")</f>
        <v>E</v>
      </c>
      <c r="Z74" s="7" t="s">
        <v>0</v>
      </c>
      <c r="AA74" s="8">
        <v>45768</v>
      </c>
    </row>
    <row r="75" spans="1:27" ht="45" x14ac:dyDescent="0.2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35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35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HYPERLINK("http://www.aruplab.com/Testing-Information/resources/HotLines/HotLineDocs/Apr2025QHL/3018869.pdf","H")</f>
        <v>H</v>
      </c>
      <c r="X75" s="7" t="s">
        <v>0</v>
      </c>
      <c r="Y75" s="7" t="s">
        <v>0</v>
      </c>
      <c r="Z75" s="7" t="s">
        <v>0</v>
      </c>
      <c r="AA75" s="8">
        <v>45768</v>
      </c>
    </row>
    <row r="76" spans="1:27" ht="30" x14ac:dyDescent="0.25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35</v>
      </c>
      <c r="G76" s="7" t="s">
        <v>35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35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HYPERLINK("http://www.aruplab.com/Testing-Information/resources/HotLines/HotLineDocs/Apr2025QHL/3018870.pdf","H")</f>
        <v>H</v>
      </c>
      <c r="X76" s="7" t="s">
        <v>0</v>
      </c>
      <c r="Y76" s="7" t="s">
        <v>0</v>
      </c>
      <c r="Z76" s="7" t="s">
        <v>0</v>
      </c>
      <c r="AA76" s="8">
        <v>45768</v>
      </c>
    </row>
    <row r="77" spans="1:27" ht="30" x14ac:dyDescent="0.25">
      <c r="A77" s="6" t="s">
        <v>237</v>
      </c>
      <c r="B77" s="6" t="s">
        <v>238</v>
      </c>
      <c r="C77" s="6" t="s">
        <v>239</v>
      </c>
      <c r="D77" s="7" t="s">
        <v>35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HYPERLINK("http://www.aruplab.com/Testing-Information/resources/HotLines/HotLineDocs/Apr2025QHL/3018891.pdf","H")</f>
        <v>H</v>
      </c>
      <c r="X77" s="16" t="str">
        <f>HYPERLINK("http://www.aruplab.com/Testing-Information/resources/HotLines/TDMix/Apr2025QHL/3018891.xlsx","T")</f>
        <v>T</v>
      </c>
      <c r="Y77" s="7" t="s">
        <v>0</v>
      </c>
      <c r="Z77" s="16" t="str">
        <f>HYPERLINK("https://connect.aruplab.com/Pricing/TestPrice/3018891/D04212025","P")</f>
        <v>P</v>
      </c>
      <c r="AA77" s="8">
        <v>45768</v>
      </c>
    </row>
    <row r="78" spans="1:27" ht="45" x14ac:dyDescent="0.25">
      <c r="A78" s="6" t="s">
        <v>240</v>
      </c>
      <c r="B78" s="6" t="s">
        <v>241</v>
      </c>
      <c r="C78" s="6" t="s">
        <v>242</v>
      </c>
      <c r="D78" s="7" t="s">
        <v>35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HYPERLINK("http://www.aruplab.com/Testing-Information/resources/HotLines/HotLineDocs/Apr2025QHL/3018922.pdf","H")</f>
        <v>H</v>
      </c>
      <c r="X78" s="16" t="str">
        <f>HYPERLINK("http://www.aruplab.com/Testing-Information/resources/HotLines/TDMix/Apr2025QHL/3018922.xlsx","T")</f>
        <v>T</v>
      </c>
      <c r="Y78" s="16" t="str">
        <f>HYPERLINK("http://www.aruplab.com/Testing-Information/resources/HotLines/Sample_Reports/Apr2025QHL/3018922_PMLRARA Detection by RT-PCR Quantitative_PMLQNT.pdf","E")</f>
        <v>E</v>
      </c>
      <c r="Z78" s="16" t="str">
        <f>HYPERLINK("https://connect.aruplab.com/Pricing/TestPrice/3018922/D04212025","P")</f>
        <v>P</v>
      </c>
      <c r="AA78" s="8">
        <v>45768</v>
      </c>
    </row>
    <row r="79" spans="1:27" ht="45" x14ac:dyDescent="0.25">
      <c r="A79" s="6" t="s">
        <v>243</v>
      </c>
      <c r="B79" s="6" t="s">
        <v>244</v>
      </c>
      <c r="C79" s="6" t="s">
        <v>245</v>
      </c>
      <c r="D79" s="7" t="s">
        <v>35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HYPERLINK("http://www.aruplab.com/Testing-Information/resources/HotLines/HotLineDocs/Apr2025QHL/3018940.pdf","H")</f>
        <v>H</v>
      </c>
      <c r="X79" s="16" t="str">
        <f>HYPERLINK("http://www.aruplab.com/Testing-Information/resources/HotLines/TDMix/Apr2025QHL/3018940.xlsx","T")</f>
        <v>T</v>
      </c>
      <c r="Y79" s="7" t="s">
        <v>0</v>
      </c>
      <c r="Z79" s="16" t="str">
        <f>HYPERLINK("https://connect.aruplab.com/Pricing/TestPrice/3018940/D04212025","P")</f>
        <v>P</v>
      </c>
      <c r="AA79" s="8">
        <v>45768</v>
      </c>
    </row>
    <row r="80" spans="1:27" ht="30" x14ac:dyDescent="0.25">
      <c r="A80" s="6" t="s">
        <v>246</v>
      </c>
      <c r="B80" s="6" t="s">
        <v>247</v>
      </c>
      <c r="C80" s="6" t="s">
        <v>248</v>
      </c>
      <c r="D80" s="7" t="s">
        <v>35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HYPERLINK("http://www.aruplab.com/Testing-Information/resources/HotLines/HotLineDocs/Apr2025QHL/3018943.pdf","H")</f>
        <v>H</v>
      </c>
      <c r="X80" s="16" t="str">
        <f>HYPERLINK("http://www.aruplab.com/Testing-Information/resources/HotLines/TDMix/Apr2025QHL/3018943.xlsx","T")</f>
        <v>T</v>
      </c>
      <c r="Y80" s="16" t="str">
        <f>HYPERLINK("http://www.aruplab.com/Testing-Information/resources/HotLines/Sample_Reports/Apr2025QHL/3018943_HBV Prenatal Triple Panel_HBV TRI PN.pdf","E")</f>
        <v>E</v>
      </c>
      <c r="Z80" s="16" t="str">
        <f>HYPERLINK("https://connect.aruplab.com/Pricing/TestPrice/3018943/D04212025","P")</f>
        <v>P</v>
      </c>
      <c r="AA80" s="8">
        <v>45663</v>
      </c>
    </row>
    <row r="81" spans="1:27" ht="45" x14ac:dyDescent="0.25">
      <c r="A81" s="6" t="s">
        <v>249</v>
      </c>
      <c r="B81" s="6" t="s">
        <v>250</v>
      </c>
      <c r="C81" s="6" t="s">
        <v>251</v>
      </c>
      <c r="D81" s="7" t="s">
        <v>35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16" t="str">
        <f>HYPERLINK("http://www.aruplab.com/Testing-Information/resources/HotLines/HotLineDocs/Apr2025QHL/3018964.pdf","H")</f>
        <v>H</v>
      </c>
      <c r="X81" s="16" t="str">
        <f>HYPERLINK("http://www.aruplab.com/Testing-Information/resources/HotLines/TDMix/Apr2025QHL/3018964.xlsx","T")</f>
        <v>T</v>
      </c>
      <c r="Y81" s="16" t="str">
        <f>HYPERLINK("http://www.aruplab.com/Testing-Information/resources/HotLines/Sample_Reports/Apr2025QHL/3018964_Autoimmune Movement Disorder Panel Serum_AIMDS2.pdf","E")</f>
        <v>E</v>
      </c>
      <c r="Z81" s="16" t="str">
        <f>HYPERLINK("https://connect.aruplab.com/Pricing/TestPrice/3018964/D04212025","P")</f>
        <v>P</v>
      </c>
      <c r="AA81" s="8">
        <v>45768</v>
      </c>
    </row>
    <row r="82" spans="1:27" ht="60" x14ac:dyDescent="0.25">
      <c r="A82" s="6" t="s">
        <v>252</v>
      </c>
      <c r="B82" s="6" t="s">
        <v>253</v>
      </c>
      <c r="C82" s="6" t="s">
        <v>254</v>
      </c>
      <c r="D82" s="7" t="s">
        <v>35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HYPERLINK("http://www.aruplab.com/Testing-Information/resources/HotLines/HotLineDocs/Apr2025QHL/3018965.pdf","H")</f>
        <v>H</v>
      </c>
      <c r="X82" s="16" t="str">
        <f>HYPERLINK("http://www.aruplab.com/Testing-Information/resources/HotLines/TDMix/Apr2025QHL/3018965.xlsx","T")</f>
        <v>T</v>
      </c>
      <c r="Y82" s="16" t="str">
        <f>HYPERLINK("http://www.aruplab.com/Testing-Information/resources/HotLines/Sample_Reports/Apr2025QHL/3018965_Autoimmune Neurologic Disease Panel With Rflx Ser_NEURO R5.pdf","E")</f>
        <v>E</v>
      </c>
      <c r="Z82" s="16" t="str">
        <f>HYPERLINK("https://connect.aruplab.com/Pricing/TestPrice/3018965/D04212025","P")</f>
        <v>P</v>
      </c>
      <c r="AA82" s="8">
        <v>45768</v>
      </c>
    </row>
    <row r="83" spans="1:27" ht="45" x14ac:dyDescent="0.25">
      <c r="A83" s="6" t="s">
        <v>255</v>
      </c>
      <c r="B83" s="6" t="s">
        <v>256</v>
      </c>
      <c r="C83" s="6" t="s">
        <v>257</v>
      </c>
      <c r="D83" s="7" t="s">
        <v>35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HYPERLINK("http://www.aruplab.com/Testing-Information/resources/HotLines/HotLineDocs/Apr2025QHL/3018966.pdf","H")</f>
        <v>H</v>
      </c>
      <c r="X83" s="16" t="str">
        <f>HYPERLINK("http://www.aruplab.com/Testing-Information/resources/HotLines/TDMix/Apr2025QHL/3018966.xlsx","T")</f>
        <v>T</v>
      </c>
      <c r="Y83" s="16" t="str">
        <f>HYPERLINK("http://www.aruplab.com/Testing-Information/resources/HotLines/Sample_Reports/Apr2025QHL/3018966_Autoimmune Movement Disorder Panel CSF_AIMDC 2.pdf","E")</f>
        <v>E</v>
      </c>
      <c r="Z83" s="16" t="str">
        <f>HYPERLINK("https://connect.aruplab.com/Pricing/TestPrice/3018966/D04212025","P")</f>
        <v>P</v>
      </c>
      <c r="AA83" s="8">
        <v>45768</v>
      </c>
    </row>
    <row r="84" spans="1:27" ht="45" x14ac:dyDescent="0.25">
      <c r="A84" s="6" t="s">
        <v>258</v>
      </c>
      <c r="B84" s="6" t="s">
        <v>259</v>
      </c>
      <c r="C84" s="6" t="s">
        <v>260</v>
      </c>
      <c r="D84" s="7" t="s">
        <v>35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HYPERLINK("http://www.aruplab.com/Testing-Information/resources/HotLines/HotLineDocs/Apr2025QHL/3018967.pdf","H")</f>
        <v>H</v>
      </c>
      <c r="X84" s="16" t="str">
        <f>HYPERLINK("http://www.aruplab.com/Testing-Information/resources/HotLines/TDMix/Apr2025QHL/3018967.xlsx","T")</f>
        <v>T</v>
      </c>
      <c r="Y84" s="16" t="str">
        <f>HYPERLINK("http://www.aruplab.com/Testing-Information/resources/HotLines/Sample_Reports/Apr2025QHL/3018967_Autoimmune Neurologic Disease Pan w Rflx CSF_NEURORCSF3.pdf","E")</f>
        <v>E</v>
      </c>
      <c r="Z84" s="16" t="str">
        <f>HYPERLINK("https://connect.aruplab.com/Pricing/TestPrice/3018967/D04212025","P")</f>
        <v>P</v>
      </c>
      <c r="AA84" s="8">
        <v>45768</v>
      </c>
    </row>
    <row r="85" spans="1:27" ht="30" x14ac:dyDescent="0.25">
      <c r="A85" s="6" t="s">
        <v>261</v>
      </c>
      <c r="B85" s="6" t="s">
        <v>262</v>
      </c>
      <c r="C85" s="6" t="s">
        <v>263</v>
      </c>
      <c r="D85" s="7" t="s">
        <v>35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HYPERLINK("http://www.aruplab.com/Testing-Information/resources/HotLines/HotLineDocs/Apr2025QHL/3019004.pdf","H")</f>
        <v>H</v>
      </c>
      <c r="X85" s="16" t="str">
        <f>HYPERLINK("http://www.aruplab.com/Testing-Information/resources/HotLines/TDMix/Apr2025QHL/3019004.xlsx","T")</f>
        <v>T</v>
      </c>
      <c r="Y85" s="7" t="s">
        <v>0</v>
      </c>
      <c r="Z85" s="16" t="str">
        <f>HYPERLINK("https://connect.aruplab.com/Pricing/TestPrice/3019004/D04212025","P")</f>
        <v>P</v>
      </c>
      <c r="AA85" s="8">
        <v>45768</v>
      </c>
    </row>
    <row r="86" spans="1:27" ht="30" x14ac:dyDescent="0.25">
      <c r="A86" s="6" t="s">
        <v>264</v>
      </c>
      <c r="B86" s="6" t="s">
        <v>265</v>
      </c>
      <c r="C86" s="6" t="s">
        <v>266</v>
      </c>
      <c r="D86" s="7" t="s">
        <v>35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HYPERLINK("http://www.aruplab.com/Testing-Information/resources/HotLines/HotLineDocs/Apr2025QHL/3019008.pdf","H")</f>
        <v>H</v>
      </c>
      <c r="X86" s="16" t="str">
        <f>HYPERLINK("http://www.aruplab.com/Testing-Information/resources/HotLines/TDMix/Apr2025QHL/3019008.xlsx","T")</f>
        <v>T</v>
      </c>
      <c r="Y86" s="16" t="str">
        <f>HYPERLINK("http://www.aruplab.com/Testing-Information/resources/HotLines/Sample_Reports/Apr2025QHL/3019008_Lithium Serum Plasma_LITHIUM_SP.pdf","E")</f>
        <v>E</v>
      </c>
      <c r="Z86" s="16" t="str">
        <f>HYPERLINK("https://connect.aruplab.com/Pricing/TestPrice/3019008/D04212025","P")</f>
        <v>P</v>
      </c>
      <c r="AA86" s="8">
        <v>45768</v>
      </c>
    </row>
    <row r="87" spans="1:27" ht="30" x14ac:dyDescent="0.25">
      <c r="A87" s="6" t="s">
        <v>267</v>
      </c>
      <c r="B87" s="6" t="s">
        <v>268</v>
      </c>
      <c r="C87" s="6" t="s">
        <v>269</v>
      </c>
      <c r="D87" s="7" t="s">
        <v>35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HYPERLINK("http://www.aruplab.com/Testing-Information/resources/HotLines/HotLineDocs/Apr2025QHL/3019009.pdf","H")</f>
        <v>H</v>
      </c>
      <c r="X87" s="16" t="str">
        <f>HYPERLINK("http://www.aruplab.com/Testing-Information/resources/HotLines/TDMix/Apr2025QHL/3019009.xlsx","T")</f>
        <v>T</v>
      </c>
      <c r="Y87" s="16" t="str">
        <f>HYPERLINK("http://www.aruplab.com/Testing-Information/resources/HotLines/Sample_Reports/Apr2025QHL/3019009_Digoxin Serum or Plasma_DIGOXI_SP.pdf","E")</f>
        <v>E</v>
      </c>
      <c r="Z87" s="16" t="str">
        <f>HYPERLINK("https://connect.aruplab.com/Pricing/TestPrice/3019009/D04212025","P")</f>
        <v>P</v>
      </c>
      <c r="AA87" s="8">
        <v>45768</v>
      </c>
    </row>
    <row r="88" spans="1:27" ht="30" x14ac:dyDescent="0.25">
      <c r="A88" s="6" t="s">
        <v>270</v>
      </c>
      <c r="B88" s="6" t="s">
        <v>271</v>
      </c>
      <c r="C88" s="6" t="s">
        <v>272</v>
      </c>
      <c r="D88" s="7" t="s">
        <v>35</v>
      </c>
      <c r="E88" s="7" t="s">
        <v>0</v>
      </c>
      <c r="F88" s="7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HYPERLINK("http://www.aruplab.com/Testing-Information/resources/HotLines/HotLineDocs/Apr2025QHL/3019010.pdf","H")</f>
        <v>H</v>
      </c>
      <c r="X88" s="16" t="str">
        <f>HYPERLINK("http://www.aruplab.com/Testing-Information/resources/HotLines/TDMix/Apr2025QHL/3019010.xlsx","T")</f>
        <v>T</v>
      </c>
      <c r="Y88" s="16" t="str">
        <f>HYPERLINK("http://www.aruplab.com/Testing-Information/resources/HotLines/Sample_Reports/Apr2025QHL/3019010_Theophylline Serum or Plasma_THEOP_SP.pdf","E")</f>
        <v>E</v>
      </c>
      <c r="Z88" s="16" t="str">
        <f>HYPERLINK("https://connect.aruplab.com/Pricing/TestPrice/3019010/D04212025","P")</f>
        <v>P</v>
      </c>
      <c r="AA88" s="8">
        <v>45768</v>
      </c>
    </row>
    <row r="89" spans="1:27" ht="30" x14ac:dyDescent="0.25">
      <c r="A89" s="6" t="s">
        <v>273</v>
      </c>
      <c r="B89" s="6" t="s">
        <v>274</v>
      </c>
      <c r="C89" s="6" t="s">
        <v>275</v>
      </c>
      <c r="D89" s="7" t="s">
        <v>35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HYPERLINK("http://www.aruplab.com/Testing-Information/resources/HotLines/HotLineDocs/Apr2025QHL/3019011.pdf","H")</f>
        <v>H</v>
      </c>
      <c r="X89" s="16" t="str">
        <f>HYPERLINK("http://www.aruplab.com/Testing-Information/resources/HotLines/TDMix/Apr2025QHL/3019011.xlsx","T")</f>
        <v>T</v>
      </c>
      <c r="Y89" s="16" t="str">
        <f>HYPERLINK("http://www.aruplab.com/Testing-Information/resources/HotLines/Sample_Reports/Apr2025QHL/3019011_Lidocaine Serum or Plasma_LIDOC_SP.pdf","E")</f>
        <v>E</v>
      </c>
      <c r="Z89" s="16" t="str">
        <f>HYPERLINK("https://connect.aruplab.com/Pricing/TestPrice/3019011/D04212025","P")</f>
        <v>P</v>
      </c>
      <c r="AA89" s="8">
        <v>45768</v>
      </c>
    </row>
    <row r="90" spans="1:27" ht="30" x14ac:dyDescent="0.25">
      <c r="A90" s="6" t="s">
        <v>276</v>
      </c>
      <c r="B90" s="6" t="s">
        <v>277</v>
      </c>
      <c r="C90" s="6" t="s">
        <v>278</v>
      </c>
      <c r="D90" s="7" t="s">
        <v>35</v>
      </c>
      <c r="E90" s="7" t="s">
        <v>0</v>
      </c>
      <c r="F90" s="7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HYPERLINK("http://www.aruplab.com/Testing-Information/resources/HotLines/HotLineDocs/Apr2025QHL/3019017.pdf","H")</f>
        <v>H</v>
      </c>
      <c r="X90" s="16" t="str">
        <f>HYPERLINK("http://www.aruplab.com/Testing-Information/resources/HotLines/TDMix/Apr2025QHL/3019017.xlsx","T")</f>
        <v>T</v>
      </c>
      <c r="Y90" s="16" t="str">
        <f>HYPERLINK("http://www.aruplab.com/Testing-Information/resources/HotLines/Sample_Reports/Apr2025QHL/3019017_Phospho-Tau 217 Plasma_PTAU217.pdf","E")</f>
        <v>E</v>
      </c>
      <c r="Z90" s="16" t="str">
        <f>HYPERLINK("https://connect.aruplab.com/Pricing/TestPrice/3019017/D04212025","P")</f>
        <v>P</v>
      </c>
      <c r="AA90" s="8">
        <v>45768</v>
      </c>
    </row>
    <row r="91" spans="1:27" ht="45" x14ac:dyDescent="0.25">
      <c r="A91" s="6" t="s">
        <v>279</v>
      </c>
      <c r="B91" s="6" t="s">
        <v>280</v>
      </c>
      <c r="C91" s="6" t="s">
        <v>281</v>
      </c>
      <c r="D91" s="7" t="s">
        <v>35</v>
      </c>
      <c r="E91" s="7" t="s">
        <v>0</v>
      </c>
      <c r="F91" s="7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HYPERLINK("http://www.aruplab.com/Testing-Information/resources/HotLines/HotLineDocs/Apr2025QHL/3019199.pdf","H")</f>
        <v>H</v>
      </c>
      <c r="X91" s="16" t="str">
        <f>HYPERLINK("http://www.aruplab.com/Testing-Information/resources/HotLines/TDMix/Apr2025QHL/3019199.xlsx","T")</f>
        <v>T</v>
      </c>
      <c r="Y91" s="7" t="s">
        <v>0</v>
      </c>
      <c r="Z91" s="16" t="str">
        <f>HYPERLINK("https://connect.aruplab.com/Pricing/TestPrice/3019199/D04212025","P")</f>
        <v>P</v>
      </c>
      <c r="AA91" s="8">
        <v>45699</v>
      </c>
    </row>
    <row r="92" spans="1:27" ht="45" x14ac:dyDescent="0.25">
      <c r="A92" s="6" t="s">
        <v>282</v>
      </c>
      <c r="B92" s="6" t="s">
        <v>283</v>
      </c>
      <c r="C92" s="6" t="s">
        <v>284</v>
      </c>
      <c r="D92" s="7" t="s">
        <v>35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16" t="str">
        <f>HYPERLINK("http://www.aruplab.com/Testing-Information/resources/HotLines/HotLineDocs/Apr2025QHL/3019329.pdf","H")</f>
        <v>H</v>
      </c>
      <c r="X92" s="16" t="str">
        <f>HYPERLINK("http://www.aruplab.com/Testing-Information/resources/HotLines/TDMix/Apr2025QHL/3019329.xlsx","T")</f>
        <v>T</v>
      </c>
      <c r="Y92" s="16" t="str">
        <f>HYPERLINK("http://www.aruplab.com/Testing-Information/resources/HotLines/Sample_Reports/Apr2025QHL/3019329_ABPA With Quantitative A Fumigatus IgG_ABPA PAN.pdf","E")</f>
        <v>E</v>
      </c>
      <c r="Z92" s="16" t="str">
        <f>HYPERLINK("https://connect.aruplab.com/Pricing/TestPrice/3019329/D04212025","P")</f>
        <v>P</v>
      </c>
      <c r="AA92" s="8">
        <v>45768</v>
      </c>
    </row>
    <row r="93" spans="1:27" ht="45" x14ac:dyDescent="0.25">
      <c r="A93" s="6" t="s">
        <v>285</v>
      </c>
      <c r="B93" s="6" t="s">
        <v>286</v>
      </c>
      <c r="C93" s="6" t="s">
        <v>287</v>
      </c>
      <c r="D93" s="7" t="s">
        <v>35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16" t="str">
        <f>HYPERLINK("http://www.aruplab.com/Testing-Information/resources/HotLines/HotLineDocs/Apr2025QHL/3019462.pdf","H")</f>
        <v>H</v>
      </c>
      <c r="X93" s="16" t="str">
        <f>HYPERLINK("http://www.aruplab.com/Testing-Information/resources/HotLines/TDMix/Apr2025QHL/3019462.xlsx","T")</f>
        <v>T</v>
      </c>
      <c r="Y93" s="7" t="s">
        <v>0</v>
      </c>
      <c r="Z93" s="16" t="str">
        <f>HYPERLINK("https://connect.aruplab.com/Pricing/TestPrice/3019462/D04212025","P")</f>
        <v>P</v>
      </c>
      <c r="AA93" s="8">
        <v>45768</v>
      </c>
    </row>
    <row r="94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2025-03-04T17:32:31Z</dcterms:created>
  <dcterms:modified xsi:type="dcterms:W3CDTF">2025-03-04T23:11:34Z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