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1BA375CB-7BDC-4CE8-9E1A-9B44AD46AE32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5" i="1" l="1"/>
  <c r="Y55" i="1"/>
  <c r="X55" i="1"/>
  <c r="W55" i="1"/>
  <c r="Z54" i="1"/>
  <c r="Y54" i="1"/>
  <c r="X54" i="1"/>
  <c r="W54" i="1"/>
  <c r="Z53" i="1"/>
  <c r="Y53" i="1"/>
  <c r="X53" i="1"/>
  <c r="W53" i="1"/>
  <c r="Z52" i="1"/>
  <c r="Y52" i="1"/>
  <c r="X52" i="1"/>
  <c r="W52" i="1"/>
  <c r="Z51" i="1"/>
  <c r="Y51" i="1"/>
  <c r="X51" i="1"/>
  <c r="W51" i="1"/>
  <c r="Z50" i="1"/>
  <c r="X50" i="1"/>
  <c r="W50" i="1"/>
  <c r="Z49" i="1"/>
  <c r="Y49" i="1"/>
  <c r="X49" i="1"/>
  <c r="W49" i="1"/>
  <c r="Z48" i="1"/>
  <c r="X48" i="1"/>
  <c r="W48" i="1"/>
  <c r="Z47" i="1"/>
  <c r="X47" i="1"/>
  <c r="W47" i="1"/>
  <c r="Z46" i="1"/>
  <c r="X46" i="1"/>
  <c r="W46" i="1"/>
  <c r="Z45" i="1"/>
  <c r="Y45" i="1"/>
  <c r="X45" i="1"/>
  <c r="W45" i="1"/>
  <c r="Z44" i="1"/>
  <c r="Y44" i="1"/>
  <c r="X44" i="1"/>
  <c r="W44" i="1"/>
  <c r="Z43" i="1"/>
  <c r="Y43" i="1"/>
  <c r="X43" i="1"/>
  <c r="W43" i="1"/>
  <c r="Z42" i="1"/>
  <c r="Y42" i="1"/>
  <c r="X42" i="1"/>
  <c r="W42" i="1"/>
  <c r="Z41" i="1"/>
  <c r="Y41" i="1"/>
  <c r="X41" i="1"/>
  <c r="W41" i="1"/>
  <c r="Z40" i="1"/>
  <c r="Y40" i="1"/>
  <c r="X40" i="1"/>
  <c r="W40" i="1"/>
  <c r="Z39" i="1"/>
  <c r="X39" i="1"/>
  <c r="W39" i="1"/>
  <c r="Z38" i="1"/>
  <c r="Y38" i="1"/>
  <c r="X38" i="1"/>
  <c r="W38" i="1"/>
  <c r="W37" i="1"/>
  <c r="Z36" i="1"/>
  <c r="Y36" i="1"/>
  <c r="X36" i="1"/>
  <c r="W36" i="1"/>
  <c r="Y35" i="1"/>
  <c r="X35" i="1"/>
  <c r="W35" i="1"/>
  <c r="W34" i="1"/>
  <c r="Y33" i="1"/>
  <c r="W33" i="1"/>
  <c r="Y32" i="1"/>
  <c r="W32" i="1"/>
  <c r="Y31" i="1"/>
  <c r="W31" i="1"/>
  <c r="W30" i="1"/>
  <c r="W29" i="1"/>
  <c r="W28" i="1"/>
  <c r="Y27" i="1"/>
  <c r="X27" i="1"/>
  <c r="W27" i="1"/>
  <c r="Y26" i="1"/>
  <c r="X26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</calcChain>
</file>

<file path=xl/sharedStrings.xml><?xml version="1.0" encoding="utf-8"?>
<sst xmlns="http://schemas.openxmlformats.org/spreadsheetml/2006/main" count="1212" uniqueCount="175">
  <si>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</si>
  <si>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</si>
  <si>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</si>
  <si>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</si>
  <si>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</si>
  <si>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</si>
  <si>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</si>
  <si>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</si>
  <si>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</si>
  <si>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</si>
  <si>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</si>
  <si>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</si>
  <si>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</si>
  <si>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</si>
  <si>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</si>
  <si>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</si>
  <si>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</si>
  <si>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</si>
  <si>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</si>
  <si>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</si>
  <si>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</si>
  <si>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</si>
  <si>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</si>
  <si>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</si>
  <si>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</si>
  <si>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</si>
  <si>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</si>
  <si>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</si>
  <si>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</si>
  <si>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</si>
  <si>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</si>
  <si>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</si>
  <si>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0020407</t>
  </si>
  <si>
    <t>LACTOL</t>
  </si>
  <si>
    <t>Lactose Tolerance(Inactive as of 10/21/24)</t>
  </si>
  <si>
    <t>x</t>
  </si>
  <si>
    <t>0060113</t>
  </si>
  <si>
    <t>MC LEGION</t>
  </si>
  <si>
    <t>Legionella Species, Culture</t>
  </si>
  <si>
    <t>0082024</t>
  </si>
  <si>
    <t>FFN</t>
  </si>
  <si>
    <t>Fetal Fibronectin(Inactive as of 10/21/24)</t>
  </si>
  <si>
    <t>0090001</t>
  </si>
  <si>
    <t>Acetaminophen</t>
  </si>
  <si>
    <t>Acetaminophen(Inactive as of 10/21/24)</t>
  </si>
  <si>
    <t>0090057</t>
  </si>
  <si>
    <t>GABAP</t>
  </si>
  <si>
    <t>Gabapentin (Change effective as of 10/21/2024: Refer to 3017893 in the October Hotline)</t>
  </si>
  <si>
    <t>0090090</t>
  </si>
  <si>
    <t>DIL</t>
  </si>
  <si>
    <t>Phenytoin(Change effective as of 10/21/24: Refer to 0090141 in the October Hotline)</t>
  </si>
  <si>
    <t>0090251</t>
  </si>
  <si>
    <t>Salicylate</t>
  </si>
  <si>
    <t>Salicylate Assay(Inactive as of 10/21/24)</t>
  </si>
  <si>
    <t>0090260</t>
  </si>
  <si>
    <t>TEG</t>
  </si>
  <si>
    <t>Carbamazepine, Total(Change effective as of 10/21/24: Refer to 2011763 in the October Hotline)</t>
  </si>
  <si>
    <t>0090290</t>
  </si>
  <si>
    <t>VPA</t>
  </si>
  <si>
    <t>Valproic Acid(Change effective as of 10/21/24: Refer to 0099310 in the October Hotline)</t>
  </si>
  <si>
    <t>0095229</t>
  </si>
  <si>
    <t>CYSTAT C</t>
  </si>
  <si>
    <t>Cystatin C, Serum with Reflex to Estimated Glomerular Filtration Rate (eGFR) (Change effective as of 10/21/24: Refer to 3018316 in the October Hotline.)</t>
  </si>
  <si>
    <t>0098834</t>
  </si>
  <si>
    <t>OXCARB</t>
  </si>
  <si>
    <t>Oxcarbazepine or Eslicarbazepine Metabolite (MHD)  (Change effective as of 10/21/2024: Refer to 3017889 in the October Hotline)</t>
  </si>
  <si>
    <t>2000133</t>
  </si>
  <si>
    <t>GH REQUEST</t>
  </si>
  <si>
    <t>Cytology, SurePath Liquid-Based Pap Test and Human Papillomavirus (HPV), High Risk with 16 and 18 Genotype by PCR, SurePath. (for routine co-testing in women over 30) (Change effective as of 10/21/2024: Refer to 2000136)</t>
  </si>
  <si>
    <t>2000134</t>
  </si>
  <si>
    <t>GA REQUEST</t>
  </si>
  <si>
    <t>Cytology, SurePath Liquid-Based Pap Test (Change effective as of 10/21/2024: Refer to 2000137)</t>
  </si>
  <si>
    <t>2000135</t>
  </si>
  <si>
    <t>GR REQUEST</t>
  </si>
  <si>
    <t>Cytology, SurePath Liquid-Based Pap Test with Reflex to Human Papillomavirus (HPV), High Risk with 16 and 18 Genotype by PCR, SurePath (Change effective as of 10/21/2024: Refer to 2000138)</t>
  </si>
  <si>
    <t>2003182</t>
  </si>
  <si>
    <t>LACOSA SP</t>
  </si>
  <si>
    <t>Lacosamide, Serum or Plasma (Change effective as of 10/21/2024: Refer to 3017887 in the October Hotline)</t>
  </si>
  <si>
    <t>2005415</t>
  </si>
  <si>
    <t>UIAT</t>
  </si>
  <si>
    <t>Urticaria-Inducing Activity with Thyroid Antibodies and Stimulating Hormone</t>
  </si>
  <si>
    <t>2005966</t>
  </si>
  <si>
    <t>MEL BL SS</t>
  </si>
  <si>
    <t>Special Stain, Melanin Bleach</t>
  </si>
  <si>
    <t>2007515</t>
  </si>
  <si>
    <t>TADQNT U</t>
  </si>
  <si>
    <t>Tricyclic Antidepressants, Quantitative, Urine</t>
  </si>
  <si>
    <t>2012669</t>
  </si>
  <si>
    <t>HIV AB DIF</t>
  </si>
  <si>
    <t>Human Immunodeficiency Virus Types 1 and 2 (HIV-1/2) Antibody Differentiation, Supplemental, with Reflex to HIV-1 Quantitative NAAT, Plasma</t>
  </si>
  <si>
    <t>2012674</t>
  </si>
  <si>
    <t>HIV PANEL</t>
  </si>
  <si>
    <t>Human Immunodeficiency Virus (HIV) Combo Antigen/Antibody (HIV-1/O/2) by CIA, Reflexive Panel</t>
  </si>
  <si>
    <t>2013333</t>
  </si>
  <si>
    <t>HIVAGABGE</t>
  </si>
  <si>
    <t>Human Immunodeficiency Virus (HIV) Combo Antigen/Antibody (HIV-1/O/2) by CIA with Reflex to HIV-1/HIV-2 Antibody Differentiation, Supplemental</t>
  </si>
  <si>
    <t>3000496</t>
  </si>
  <si>
    <t>PANFUNGSEQ</t>
  </si>
  <si>
    <t>PanFungal Identification by Sequencing</t>
  </si>
  <si>
    <t>3000867</t>
  </si>
  <si>
    <t>HIV QNT</t>
  </si>
  <si>
    <t>Human Immunodeficiency Virus 1 (HIV-1) by Quantitative NAAT, Plasma</t>
  </si>
  <si>
    <t>3000870</t>
  </si>
  <si>
    <t>HIV QT GR</t>
  </si>
  <si>
    <t>Human Immunodeficiency Virus 1 (HIV-1) by Quantitative NAAT with Reflex to HIV-1 Drug Resistance by Next Generation Sequencing</t>
  </si>
  <si>
    <t>3000872</t>
  </si>
  <si>
    <t>HIVCSF QNT</t>
  </si>
  <si>
    <t>Human Immunodeficiency Virus 1 (HIV-1) by Quantitative NAAT, CSF</t>
  </si>
  <si>
    <t>3003760</t>
  </si>
  <si>
    <t>HIV1QUAL</t>
  </si>
  <si>
    <t>Human Immunodeficiency Virus 1 (HIV-1) by Qualitative NAAT (Change effective as of 10/21/24; Refer to 3017779 in the October Hotline)</t>
  </si>
  <si>
    <t>3005478</t>
  </si>
  <si>
    <t>GFR EST</t>
  </si>
  <si>
    <t>Creatinine With eGFR</t>
  </si>
  <si>
    <t>3005694</t>
  </si>
  <si>
    <t>ARRAY FSV</t>
  </si>
  <si>
    <t>Cytogenomic SNP Microarray, Family-Specific Variant</t>
  </si>
  <si>
    <t>3017653</t>
  </si>
  <si>
    <t>ADMRKS CSF</t>
  </si>
  <si>
    <t>Alzheimer's Disease Markers, CSF</t>
  </si>
  <si>
    <t>3017779</t>
  </si>
  <si>
    <t>HIV1,2QUAL</t>
  </si>
  <si>
    <t>Human Immunodeficiency Virus 1 and 2 (HIV-1/HIV-2) by Qualitative NAAT</t>
  </si>
  <si>
    <t>3017828</t>
  </si>
  <si>
    <t>SO MSI IHC</t>
  </si>
  <si>
    <t>Mismatch Repair Panel by Immunohistochemistry</t>
  </si>
  <si>
    <t>3017887</t>
  </si>
  <si>
    <t>LACOSA-S</t>
  </si>
  <si>
    <t>Lacosamide, Serum</t>
  </si>
  <si>
    <t>3017889</t>
  </si>
  <si>
    <t>OXCARBAZ</t>
  </si>
  <si>
    <t>Oxcarbazepine Metabolite, Serum</t>
  </si>
  <si>
    <t>3017890</t>
  </si>
  <si>
    <t>14-3-3 ETA</t>
  </si>
  <si>
    <t>14-3-3 eta Protein by ELISA, Serum</t>
  </si>
  <si>
    <t>3017891</t>
  </si>
  <si>
    <t>RAPANEL</t>
  </si>
  <si>
    <t>Early and Established Rheumatoid Arthritis (RA) Panel</t>
  </si>
  <si>
    <t>3017893</t>
  </si>
  <si>
    <t>GABAP-SP</t>
  </si>
  <si>
    <t>Gabapentin, Serum or Plasma</t>
  </si>
  <si>
    <t>3017902</t>
  </si>
  <si>
    <t>SC5B-9</t>
  </si>
  <si>
    <t>SC5b-9</t>
  </si>
  <si>
    <t>3018046</t>
  </si>
  <si>
    <t>CD38-IHC</t>
  </si>
  <si>
    <t>CD38 by Immunohistochemistry</t>
  </si>
  <si>
    <t>3018056</t>
  </si>
  <si>
    <t>P120 IHC</t>
  </si>
  <si>
    <t>p120 by Immunohistochemistry</t>
  </si>
  <si>
    <t>3018057</t>
  </si>
  <si>
    <t>MYOD1 IHC</t>
  </si>
  <si>
    <t>MyoD1 by Immunohistochemistry</t>
  </si>
  <si>
    <t>3018058</t>
  </si>
  <si>
    <t>HLA A29</t>
  </si>
  <si>
    <t>HLA-A29 Genotyping, Birdshot Chorioretinopathy</t>
  </si>
  <si>
    <t>3018202</t>
  </si>
  <si>
    <t>VIP PLA</t>
  </si>
  <si>
    <t>Vasoactive Intestinal Polypeptide (VIP), Plasma</t>
  </si>
  <si>
    <t>3018316</t>
  </si>
  <si>
    <t>GFR CYS</t>
  </si>
  <si>
    <t>Cystatin and Creatinine With eGFR</t>
  </si>
  <si>
    <t>3018558</t>
  </si>
  <si>
    <t>JUG R 1</t>
  </si>
  <si>
    <t>Allergen, Food, Walnut Component rJug r 1, IgE</t>
  </si>
  <si>
    <t>3018559</t>
  </si>
  <si>
    <t>WALNUT R</t>
  </si>
  <si>
    <t>Allergen, Food, Walnut (Juglans spp.) With Reflex to Components, IgE</t>
  </si>
  <si>
    <t>3018561</t>
  </si>
  <si>
    <t>ANA O 3</t>
  </si>
  <si>
    <t>Allergen, Food, Cashew Component rAna o 3, IgE</t>
  </si>
  <si>
    <t>3018562</t>
  </si>
  <si>
    <t>CASHEW R</t>
  </si>
  <si>
    <t>Allergen, Food, Cashew With Reflex to Components, IgE</t>
  </si>
  <si>
    <t>Effective as of October 21,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</si>
</sst>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56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>
      <c r="A4" s="15" t="s">
        <v>174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45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35</v>
      </c>
      <c r="W9" s="16" t="str">
        <f>HYPERLINK("http://www.aruplab.com/Testing-Information/resources/HotLines/HotLineDocs/Oct2024QHL/2024.09.06 Oct Quarterly Hotline Inactivations.pdf","H")</f>
        <v>H</v>
      </c>
      <c r="X9" s="7" t="s">
        <v>0</v>
      </c>
      <c r="Y9" s="7" t="s">
        <v>0</v>
      </c>
      <c r="Z9" s="7" t="s">
        <v>0</v>
      </c>
      <c r="AA9" s="8">
        <v>45586</v>
      </c>
    </row>
    <row r="10" spans="1:27" ht="30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35</v>
      </c>
      <c r="G10" s="7" t="s">
        <v>35</v>
      </c>
      <c r="H10" s="7" t="s">
        <v>0</v>
      </c>
      <c r="I10" s="7" t="s">
        <v>35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0</v>
      </c>
      <c r="W10" s="16" t="str">
        <f>HYPERLINK("http://www.aruplab.com/Testing-Information/resources/HotLines/HotLineDocs/Oct2024QHL/0060113.pdf","H")</f>
        <v>H</v>
      </c>
      <c r="X10" s="7" t="s">
        <v>0</v>
      </c>
      <c r="Y10" s="7" t="s">
        <v>0</v>
      </c>
      <c r="Z10" s="7" t="s">
        <v>0</v>
      </c>
      <c r="AA10" s="8">
        <v>45586</v>
      </c>
    </row>
    <row r="11" spans="1:27" ht="45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35</v>
      </c>
      <c r="W11" s="16" t="str">
        <f>HYPERLINK("http://www.aruplab.com/Testing-Information/resources/HotLines/HotLineDocs/Oct2024QHL/2024.09.06 Oct Quarterly Hotline Inactivations.pdf","H")</f>
        <v>H</v>
      </c>
      <c r="X11" s="7" t="s">
        <v>0</v>
      </c>
      <c r="Y11" s="7" t="s">
        <v>0</v>
      </c>
      <c r="Z11" s="7" t="s">
        <v>0</v>
      </c>
      <c r="AA11" s="8">
        <v>45586</v>
      </c>
    </row>
    <row r="12" spans="1:27" ht="30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0</v>
      </c>
      <c r="G12" s="7" t="s">
        <v>0</v>
      </c>
      <c r="H12" s="7" t="s">
        <v>0</v>
      </c>
      <c r="I12" s="7" t="s">
        <v>0</v>
      </c>
      <c r="J12" s="7" t="s">
        <v>0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35</v>
      </c>
      <c r="W12" s="16" t="str">
        <f>HYPERLINK("http://www.aruplab.com/Testing-Information/resources/HotLines/HotLineDocs/Oct2024QHL/2024.09.06 Oct Quarterly Hotline Inactivations.pdf","H")</f>
        <v>H</v>
      </c>
      <c r="X12" s="7" t="s">
        <v>0</v>
      </c>
      <c r="Y12" s="7" t="s">
        <v>0</v>
      </c>
      <c r="Z12" s="7" t="s">
        <v>0</v>
      </c>
      <c r="AA12" s="8">
        <v>45586</v>
      </c>
    </row>
    <row r="13" spans="1:27" ht="75">
      <c r="A13" s="6" t="s">
        <v>45</v>
      </c>
      <c r="B13" s="6" t="s">
        <v>46</v>
      </c>
      <c r="C13" s="6" t="s">
        <v>47</v>
      </c>
      <c r="D13" s="7" t="s">
        <v>0</v>
      </c>
      <c r="E13" s="7" t="s">
        <v>0</v>
      </c>
      <c r="F13" s="7" t="s">
        <v>0</v>
      </c>
      <c r="G13" s="7" t="s">
        <v>0</v>
      </c>
      <c r="H13" s="7" t="s">
        <v>0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 t="s">
        <v>35</v>
      </c>
      <c r="V13" s="7" t="s">
        <v>0</v>
      </c>
      <c r="W13" s="16" t="str">
        <f>HYPERLINK("http://www.aruplab.com/Testing-Information/resources/HotLines/HotLineDocs/Oct2024QHL/2024.09.06 Oct Quarterly Hotline Inactivations.pdf","H")</f>
        <v>H</v>
      </c>
      <c r="X13" s="7" t="s">
        <v>0</v>
      </c>
      <c r="Y13" s="7" t="s">
        <v>0</v>
      </c>
      <c r="Z13" s="7" t="s">
        <v>0</v>
      </c>
      <c r="AA13" s="8">
        <v>45586</v>
      </c>
    </row>
    <row r="14" spans="1:27" ht="75">
      <c r="A14" s="6" t="s">
        <v>48</v>
      </c>
      <c r="B14" s="6" t="s">
        <v>49</v>
      </c>
      <c r="C14" s="6" t="s">
        <v>50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0</v>
      </c>
      <c r="N14" s="7" t="s">
        <v>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35</v>
      </c>
      <c r="V14" s="7" t="s">
        <v>0</v>
      </c>
      <c r="W14" s="16" t="str">
        <f>HYPERLINK("http://www.aruplab.com/Testing-Information/resources/HotLines/HotLineDocs/Oct2024QHL/2024.09.06 Oct Quarterly Hotline Inactivations.pdf","H")</f>
        <v>H</v>
      </c>
      <c r="X14" s="7" t="s">
        <v>0</v>
      </c>
      <c r="Y14" s="7" t="s">
        <v>0</v>
      </c>
      <c r="Z14" s="7" t="s">
        <v>0</v>
      </c>
      <c r="AA14" s="8">
        <v>45586</v>
      </c>
    </row>
    <row r="15" spans="1:27" ht="45">
      <c r="A15" s="6" t="s">
        <v>51</v>
      </c>
      <c r="B15" s="6" t="s">
        <v>52</v>
      </c>
      <c r="C15" s="6" t="s">
        <v>53</v>
      </c>
      <c r="D15" s="7" t="s">
        <v>0</v>
      </c>
      <c r="E15" s="7" t="s">
        <v>0</v>
      </c>
      <c r="F15" s="7" t="s">
        <v>0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 t="s">
        <v>0</v>
      </c>
      <c r="U15" s="7" t="s">
        <v>0</v>
      </c>
      <c r="V15" s="7" t="s">
        <v>35</v>
      </c>
      <c r="W15" s="16" t="str">
        <f>HYPERLINK("http://www.aruplab.com/Testing-Information/resources/HotLines/HotLineDocs/Oct2024QHL/2024.09.06 Oct Quarterly Hotline Inactivations.pdf","H")</f>
        <v>H</v>
      </c>
      <c r="X15" s="7" t="s">
        <v>0</v>
      </c>
      <c r="Y15" s="7" t="s">
        <v>0</v>
      </c>
      <c r="Z15" s="7" t="s">
        <v>0</v>
      </c>
      <c r="AA15" s="8">
        <v>45586</v>
      </c>
    </row>
    <row r="16" spans="1:27" ht="90">
      <c r="A16" s="6" t="s">
        <v>54</v>
      </c>
      <c r="B16" s="6" t="s">
        <v>55</v>
      </c>
      <c r="C16" s="6" t="s">
        <v>56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35</v>
      </c>
      <c r="V16" s="7" t="s">
        <v>0</v>
      </c>
      <c r="W16" s="16" t="str">
        <f>HYPERLINK("http://www.aruplab.com/Testing-Information/resources/HotLines/HotLineDocs/Oct2024QHL/2024.09.06 Oct Quarterly Hotline Inactivations.pdf","H")</f>
        <v>H</v>
      </c>
      <c r="X16" s="7" t="s">
        <v>0</v>
      </c>
      <c r="Y16" s="7" t="s">
        <v>0</v>
      </c>
      <c r="Z16" s="7" t="s">
        <v>0</v>
      </c>
      <c r="AA16" s="8">
        <v>45586</v>
      </c>
    </row>
    <row r="17" spans="1:27" ht="75">
      <c r="A17" s="6" t="s">
        <v>57</v>
      </c>
      <c r="B17" s="6" t="s">
        <v>58</v>
      </c>
      <c r="C17" s="6" t="s">
        <v>59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35</v>
      </c>
      <c r="V17" s="7" t="s">
        <v>0</v>
      </c>
      <c r="W17" s="16" t="str">
        <f>HYPERLINK("http://www.aruplab.com/Testing-Information/resources/HotLines/HotLineDocs/Oct2024QHL/2024.09.06 Oct Quarterly Hotline Inactivations.pdf","H")</f>
        <v>H</v>
      </c>
      <c r="X17" s="7" t="s">
        <v>0</v>
      </c>
      <c r="Y17" s="7" t="s">
        <v>0</v>
      </c>
      <c r="Z17" s="7" t="s">
        <v>0</v>
      </c>
      <c r="AA17" s="8">
        <v>45586</v>
      </c>
    </row>
    <row r="18" spans="1:27" ht="120">
      <c r="A18" s="6" t="s">
        <v>60</v>
      </c>
      <c r="B18" s="6" t="s">
        <v>61</v>
      </c>
      <c r="C18" s="6" t="s">
        <v>62</v>
      </c>
      <c r="D18" s="7" t="s">
        <v>0</v>
      </c>
      <c r="E18" s="7" t="s">
        <v>0</v>
      </c>
      <c r="F18" s="7" t="s">
        <v>0</v>
      </c>
      <c r="G18" s="7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  <c r="M18" s="7" t="s">
        <v>0</v>
      </c>
      <c r="N18" s="7" t="s">
        <v>0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0</v>
      </c>
      <c r="T18" s="7" t="s">
        <v>0</v>
      </c>
      <c r="U18" s="7" t="s">
        <v>35</v>
      </c>
      <c r="V18" s="7" t="s">
        <v>0</v>
      </c>
      <c r="W18" s="16" t="str">
        <f>HYPERLINK("http://www.aruplab.com/Testing-Information/resources/HotLines/HotLineDocs/Oct2024QHL/2024.09.06 Oct Quarterly Hotline Inactivations.pdf","H")</f>
        <v>H</v>
      </c>
      <c r="X18" s="7" t="s">
        <v>0</v>
      </c>
      <c r="Y18" s="7" t="s">
        <v>0</v>
      </c>
      <c r="Z18" s="7" t="s">
        <v>0</v>
      </c>
      <c r="AA18" s="8">
        <v>45586</v>
      </c>
    </row>
    <row r="19" spans="1:27" ht="105">
      <c r="A19" s="6" t="s">
        <v>63</v>
      </c>
      <c r="B19" s="6" t="s">
        <v>64</v>
      </c>
      <c r="C19" s="6" t="s">
        <v>65</v>
      </c>
      <c r="D19" s="7" t="s">
        <v>0</v>
      </c>
      <c r="E19" s="7" t="s">
        <v>0</v>
      </c>
      <c r="F19" s="7" t="s">
        <v>0</v>
      </c>
      <c r="G19" s="7" t="s">
        <v>0</v>
      </c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0</v>
      </c>
      <c r="T19" s="7" t="s">
        <v>0</v>
      </c>
      <c r="U19" s="7" t="s">
        <v>35</v>
      </c>
      <c r="V19" s="7" t="s">
        <v>0</v>
      </c>
      <c r="W19" s="16" t="str">
        <f>HYPERLINK("http://www.aruplab.com/Testing-Information/resources/HotLines/HotLineDocs/Oct2024QHL/2024.09.06 Oct Quarterly Hotline Inactivations.pdf","H")</f>
        <v>H</v>
      </c>
      <c r="X19" s="7" t="s">
        <v>0</v>
      </c>
      <c r="Y19" s="7" t="s">
        <v>0</v>
      </c>
      <c r="Z19" s="7" t="s">
        <v>0</v>
      </c>
      <c r="AA19" s="8">
        <v>45586</v>
      </c>
    </row>
    <row r="20" spans="1:27" ht="180">
      <c r="A20" s="6" t="s">
        <v>66</v>
      </c>
      <c r="B20" s="6" t="s">
        <v>67</v>
      </c>
      <c r="C20" s="6" t="s">
        <v>68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  <c r="U20" s="7" t="s">
        <v>35</v>
      </c>
      <c r="V20" s="7" t="s">
        <v>0</v>
      </c>
      <c r="W20" s="16" t="str">
        <f>HYPERLINK("http://www.aruplab.com/Testing-Information/resources/HotLines/HotLineDocs/Oct2024QHL/2024.09.06 Oct Quarterly Hotline Inactivations.pdf","H")</f>
        <v>H</v>
      </c>
      <c r="X20" s="7" t="s">
        <v>0</v>
      </c>
      <c r="Y20" s="7" t="s">
        <v>0</v>
      </c>
      <c r="Z20" s="7" t="s">
        <v>0</v>
      </c>
      <c r="AA20" s="8">
        <v>45586</v>
      </c>
    </row>
    <row r="21" spans="1:27" ht="75">
      <c r="A21" s="6" t="s">
        <v>69</v>
      </c>
      <c r="B21" s="6" t="s">
        <v>70</v>
      </c>
      <c r="C21" s="6" t="s">
        <v>71</v>
      </c>
      <c r="D21" s="7" t="s">
        <v>0</v>
      </c>
      <c r="E21" s="7" t="s">
        <v>0</v>
      </c>
      <c r="F21" s="7" t="s">
        <v>0</v>
      </c>
      <c r="G21" s="7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  <c r="S21" s="7" t="s">
        <v>0</v>
      </c>
      <c r="T21" s="7" t="s">
        <v>0</v>
      </c>
      <c r="U21" s="7" t="s">
        <v>35</v>
      </c>
      <c r="V21" s="7" t="s">
        <v>0</v>
      </c>
      <c r="W21" s="16" t="str">
        <f>HYPERLINK("http://www.aruplab.com/Testing-Information/resources/HotLines/HotLineDocs/Oct2024QHL/2024.09.06 Oct Quarterly Hotline Inactivations.pdf","H")</f>
        <v>H</v>
      </c>
      <c r="X21" s="7" t="s">
        <v>0</v>
      </c>
      <c r="Y21" s="7" t="s">
        <v>0</v>
      </c>
      <c r="Z21" s="7" t="s">
        <v>0</v>
      </c>
      <c r="AA21" s="8">
        <v>45586</v>
      </c>
    </row>
    <row r="22" spans="1:27" ht="150">
      <c r="A22" s="6" t="s">
        <v>72</v>
      </c>
      <c r="B22" s="6" t="s">
        <v>73</v>
      </c>
      <c r="C22" s="6" t="s">
        <v>74</v>
      </c>
      <c r="D22" s="7" t="s">
        <v>0</v>
      </c>
      <c r="E22" s="7" t="s">
        <v>0</v>
      </c>
      <c r="F22" s="7" t="s">
        <v>0</v>
      </c>
      <c r="G22" s="7" t="s">
        <v>0</v>
      </c>
      <c r="H22" s="7" t="s">
        <v>0</v>
      </c>
      <c r="I22" s="7" t="s">
        <v>0</v>
      </c>
      <c r="J22" s="7" t="s">
        <v>0</v>
      </c>
      <c r="K22" s="7" t="s">
        <v>0</v>
      </c>
      <c r="L22" s="7" t="s">
        <v>0</v>
      </c>
      <c r="M22" s="7" t="s">
        <v>0</v>
      </c>
      <c r="N22" s="7" t="s">
        <v>0</v>
      </c>
      <c r="O22" s="7" t="s">
        <v>0</v>
      </c>
      <c r="P22" s="7" t="s">
        <v>0</v>
      </c>
      <c r="Q22" s="7" t="s">
        <v>0</v>
      </c>
      <c r="R22" s="7" t="s">
        <v>0</v>
      </c>
      <c r="S22" s="7" t="s">
        <v>0</v>
      </c>
      <c r="T22" s="7" t="s">
        <v>0</v>
      </c>
      <c r="U22" s="7" t="s">
        <v>35</v>
      </c>
      <c r="V22" s="7" t="s">
        <v>0</v>
      </c>
      <c r="W22" s="16" t="str">
        <f>HYPERLINK("http://www.aruplab.com/Testing-Information/resources/HotLines/HotLineDocs/Oct2024QHL/2024.09.06 Oct Quarterly Hotline Inactivations.pdf","H")</f>
        <v>H</v>
      </c>
      <c r="X22" s="7" t="s">
        <v>0</v>
      </c>
      <c r="Y22" s="7" t="s">
        <v>0</v>
      </c>
      <c r="Z22" s="7" t="s">
        <v>0</v>
      </c>
      <c r="AA22" s="8">
        <v>45586</v>
      </c>
    </row>
    <row r="23" spans="1:27" ht="90">
      <c r="A23" s="6" t="s">
        <v>75</v>
      </c>
      <c r="B23" s="6" t="s">
        <v>76</v>
      </c>
      <c r="C23" s="6" t="s">
        <v>77</v>
      </c>
      <c r="D23" s="7" t="s">
        <v>0</v>
      </c>
      <c r="E23" s="7" t="s">
        <v>0</v>
      </c>
      <c r="F23" s="7" t="s">
        <v>0</v>
      </c>
      <c r="G23" s="7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7" t="s">
        <v>0</v>
      </c>
      <c r="M23" s="7" t="s">
        <v>0</v>
      </c>
      <c r="N23" s="7" t="s">
        <v>0</v>
      </c>
      <c r="O23" s="7" t="s">
        <v>0</v>
      </c>
      <c r="P23" s="7" t="s">
        <v>0</v>
      </c>
      <c r="Q23" s="7" t="s">
        <v>0</v>
      </c>
      <c r="R23" s="7" t="s">
        <v>0</v>
      </c>
      <c r="S23" s="7" t="s">
        <v>0</v>
      </c>
      <c r="T23" s="7" t="s">
        <v>0</v>
      </c>
      <c r="U23" s="7" t="s">
        <v>35</v>
      </c>
      <c r="V23" s="7" t="s">
        <v>0</v>
      </c>
      <c r="W23" s="16" t="str">
        <f>HYPERLINK("http://www.aruplab.com/Testing-Information/resources/HotLines/HotLineDocs/Oct2024QHL/2024.09.06 Oct Quarterly Hotline Inactivations.pdf","H")</f>
        <v>H</v>
      </c>
      <c r="X23" s="7" t="s">
        <v>0</v>
      </c>
      <c r="Y23" s="7" t="s">
        <v>0</v>
      </c>
      <c r="Z23" s="7" t="s">
        <v>0</v>
      </c>
      <c r="AA23" s="8">
        <v>45586</v>
      </c>
    </row>
    <row r="24" spans="1:27" ht="60">
      <c r="A24" s="6" t="s">
        <v>78</v>
      </c>
      <c r="B24" s="6" t="s">
        <v>79</v>
      </c>
      <c r="C24" s="6" t="s">
        <v>80</v>
      </c>
      <c r="D24" s="7" t="s">
        <v>0</v>
      </c>
      <c r="E24" s="7" t="s">
        <v>0</v>
      </c>
      <c r="F24" s="7" t="s">
        <v>35</v>
      </c>
      <c r="G24" s="7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  <c r="N24" s="7" t="s">
        <v>0</v>
      </c>
      <c r="O24" s="7" t="s">
        <v>0</v>
      </c>
      <c r="P24" s="7" t="s">
        <v>0</v>
      </c>
      <c r="Q24" s="7" t="s">
        <v>0</v>
      </c>
      <c r="R24" s="7" t="s">
        <v>0</v>
      </c>
      <c r="S24" s="7" t="s">
        <v>0</v>
      </c>
      <c r="T24" s="7" t="s">
        <v>0</v>
      </c>
      <c r="U24" s="7" t="s">
        <v>0</v>
      </c>
      <c r="V24" s="7" t="s">
        <v>0</v>
      </c>
      <c r="W24" s="16" t="str">
        <f>HYPERLINK("http://www.aruplab.com/Testing-Information/resources/HotLines/HotLineDocs/Oct2024QHL/2005415.pdf","H")</f>
        <v>H</v>
      </c>
      <c r="X24" s="7" t="s">
        <v>0</v>
      </c>
      <c r="Y24" s="7" t="s">
        <v>0</v>
      </c>
      <c r="Z24" s="7" t="s">
        <v>0</v>
      </c>
      <c r="AA24" s="8">
        <v>45586</v>
      </c>
    </row>
    <row r="25" spans="1:27" ht="30">
      <c r="A25" s="6" t="s">
        <v>81</v>
      </c>
      <c r="B25" s="6" t="s">
        <v>82</v>
      </c>
      <c r="C25" s="6" t="s">
        <v>83</v>
      </c>
      <c r="D25" s="7" t="s">
        <v>0</v>
      </c>
      <c r="E25" s="7" t="s">
        <v>0</v>
      </c>
      <c r="F25" s="7" t="s">
        <v>35</v>
      </c>
      <c r="G25" s="7" t="s">
        <v>0</v>
      </c>
      <c r="H25" s="7" t="s">
        <v>0</v>
      </c>
      <c r="I25" s="7" t="s">
        <v>0</v>
      </c>
      <c r="J25" s="7" t="s">
        <v>0</v>
      </c>
      <c r="K25" s="7" t="s">
        <v>0</v>
      </c>
      <c r="L25" s="7" t="s">
        <v>0</v>
      </c>
      <c r="M25" s="7" t="s">
        <v>0</v>
      </c>
      <c r="N25" s="7" t="s">
        <v>0</v>
      </c>
      <c r="O25" s="7" t="s">
        <v>0</v>
      </c>
      <c r="P25" s="7" t="s">
        <v>0</v>
      </c>
      <c r="Q25" s="7" t="s">
        <v>0</v>
      </c>
      <c r="R25" s="7" t="s">
        <v>0</v>
      </c>
      <c r="S25" s="7" t="s">
        <v>0</v>
      </c>
      <c r="T25" s="7" t="s">
        <v>0</v>
      </c>
      <c r="U25" s="7" t="s">
        <v>0</v>
      </c>
      <c r="V25" s="7" t="s">
        <v>0</v>
      </c>
      <c r="W25" s="16" t="str">
        <f>HYPERLINK("http://www.aruplab.com/Testing-Information/resources/HotLines/HotLineDocs/Oct2024QHL/2005966.pdf","H")</f>
        <v>H</v>
      </c>
      <c r="X25" s="7" t="s">
        <v>0</v>
      </c>
      <c r="Y25" s="7" t="s">
        <v>0</v>
      </c>
      <c r="Z25" s="7" t="s">
        <v>0</v>
      </c>
      <c r="AA25" s="8">
        <v>45586</v>
      </c>
    </row>
    <row r="26" spans="1:27" ht="45">
      <c r="A26" s="6" t="s">
        <v>84</v>
      </c>
      <c r="B26" s="6" t="s">
        <v>85</v>
      </c>
      <c r="C26" s="6" t="s">
        <v>86</v>
      </c>
      <c r="D26" s="7" t="s">
        <v>0</v>
      </c>
      <c r="E26" s="7" t="s">
        <v>0</v>
      </c>
      <c r="F26" s="7" t="s">
        <v>0</v>
      </c>
      <c r="G26" s="7" t="s">
        <v>0</v>
      </c>
      <c r="H26" s="7" t="s">
        <v>35</v>
      </c>
      <c r="I26" s="7" t="s">
        <v>0</v>
      </c>
      <c r="J26" s="7" t="s">
        <v>0</v>
      </c>
      <c r="K26" s="7" t="s">
        <v>0</v>
      </c>
      <c r="L26" s="7" t="s">
        <v>0</v>
      </c>
      <c r="M26" s="7" t="s">
        <v>35</v>
      </c>
      <c r="N26" s="7" t="s">
        <v>0</v>
      </c>
      <c r="O26" s="7" t="s">
        <v>0</v>
      </c>
      <c r="P26" s="7" t="s">
        <v>0</v>
      </c>
      <c r="Q26" s="7" t="s">
        <v>0</v>
      </c>
      <c r="R26" s="7" t="s">
        <v>0</v>
      </c>
      <c r="S26" s="7" t="s">
        <v>0</v>
      </c>
      <c r="T26" s="7" t="s">
        <v>0</v>
      </c>
      <c r="U26" s="7" t="s">
        <v>0</v>
      </c>
      <c r="V26" s="7" t="s">
        <v>0</v>
      </c>
      <c r="W26" s="16" t="str">
        <f>HYPERLINK("http://www.aruplab.com/Testing-Information/resources/HotLines/HotLineDocs/Oct2024QHL/2007515.pdf","H")</f>
        <v>H</v>
      </c>
      <c r="X26" s="16" t="str">
        <f>HYPERLINK("http://www.aruplab.com/Testing-Information/resources/HotLines/TDMix/Oct2024QHL/2007515.xlsx","T")</f>
        <v>T</v>
      </c>
      <c r="Y26" s="16" t="str">
        <f>HYPERLINK("http://www.aruplab.com/Testing-Information/resources/HotLines/Sample_Reports/Oct2024QHL/2007515_Tricyclic Antidepressants, Quantitative, Urine_TADQNT U.pdf","E")</f>
        <v>E</v>
      </c>
      <c r="Z26" s="7" t="s">
        <v>0</v>
      </c>
      <c r="AA26" s="8">
        <v>45586</v>
      </c>
    </row>
    <row r="27" spans="1:27" ht="135">
      <c r="A27" s="6" t="s">
        <v>87</v>
      </c>
      <c r="B27" s="6" t="s">
        <v>88</v>
      </c>
      <c r="C27" s="6" t="s">
        <v>89</v>
      </c>
      <c r="D27" s="7" t="s">
        <v>0</v>
      </c>
      <c r="E27" s="7" t="s">
        <v>35</v>
      </c>
      <c r="F27" s="7" t="s">
        <v>35</v>
      </c>
      <c r="G27" s="7" t="s">
        <v>0</v>
      </c>
      <c r="H27" s="7" t="s">
        <v>0</v>
      </c>
      <c r="I27" s="7" t="s">
        <v>35</v>
      </c>
      <c r="J27" s="7" t="s">
        <v>0</v>
      </c>
      <c r="K27" s="7" t="s">
        <v>0</v>
      </c>
      <c r="L27" s="7" t="s">
        <v>0</v>
      </c>
      <c r="M27" s="7" t="s">
        <v>0</v>
      </c>
      <c r="N27" s="7" t="s">
        <v>35</v>
      </c>
      <c r="O27" s="7" t="s">
        <v>0</v>
      </c>
      <c r="P27" s="7" t="s">
        <v>0</v>
      </c>
      <c r="Q27" s="7" t="s">
        <v>0</v>
      </c>
      <c r="R27" s="7" t="s">
        <v>0</v>
      </c>
      <c r="S27" s="7" t="s">
        <v>35</v>
      </c>
      <c r="T27" s="7" t="s">
        <v>0</v>
      </c>
      <c r="U27" s="7" t="s">
        <v>0</v>
      </c>
      <c r="V27" s="7" t="s">
        <v>0</v>
      </c>
      <c r="W27" s="16" t="str">
        <f>HYPERLINK("http://www.aruplab.com/Testing-Information/resources/HotLines/HotLineDocs/Oct2024QHL/2012669.pdf","H")</f>
        <v>H</v>
      </c>
      <c r="X27" s="16" t="str">
        <f>HYPERLINK("http://www.aruplab.com/Testing-Information/resources/HotLines/TDMix/Oct2024QHL/2012669.xlsx","T")</f>
        <v>T</v>
      </c>
      <c r="Y27" s="16" t="str">
        <f>HYPERLINK("http://www.aruplab.com/Testing-Information/resources/HotLines/Sample_Reports/Oct2024QHL/2012669_HIV-12 Ab Diff, SupplementalHIV-12 Ab Diff, Supplemental_HIV AB DIF.pdf","E")</f>
        <v>E</v>
      </c>
      <c r="Z27" s="7" t="s">
        <v>0</v>
      </c>
      <c r="AA27" s="8">
        <v>45586</v>
      </c>
    </row>
    <row r="28" spans="1:27" ht="90">
      <c r="A28" s="6" t="s">
        <v>90</v>
      </c>
      <c r="B28" s="6" t="s">
        <v>91</v>
      </c>
      <c r="C28" s="6" t="s">
        <v>92</v>
      </c>
      <c r="D28" s="7" t="s">
        <v>0</v>
      </c>
      <c r="E28" s="7" t="s">
        <v>0</v>
      </c>
      <c r="F28" s="7" t="s">
        <v>35</v>
      </c>
      <c r="G28" s="7" t="s">
        <v>0</v>
      </c>
      <c r="H28" s="7" t="s">
        <v>0</v>
      </c>
      <c r="I28" s="7" t="s">
        <v>35</v>
      </c>
      <c r="J28" s="7" t="s">
        <v>0</v>
      </c>
      <c r="K28" s="7" t="s">
        <v>0</v>
      </c>
      <c r="L28" s="7" t="s">
        <v>0</v>
      </c>
      <c r="M28" s="7" t="s">
        <v>0</v>
      </c>
      <c r="N28" s="7" t="s">
        <v>0</v>
      </c>
      <c r="O28" s="7" t="s">
        <v>0</v>
      </c>
      <c r="P28" s="7" t="s">
        <v>0</v>
      </c>
      <c r="Q28" s="7" t="s">
        <v>0</v>
      </c>
      <c r="R28" s="7" t="s">
        <v>0</v>
      </c>
      <c r="S28" s="7" t="s">
        <v>35</v>
      </c>
      <c r="T28" s="7" t="s">
        <v>0</v>
      </c>
      <c r="U28" s="7" t="s">
        <v>0</v>
      </c>
      <c r="V28" s="7" t="s">
        <v>0</v>
      </c>
      <c r="W28" s="16" t="str">
        <f>HYPERLINK("http://www.aruplab.com/Testing-Information/resources/HotLines/HotLineDocs/Oct2024QHL/2012674.pdf","H")</f>
        <v>H</v>
      </c>
      <c r="X28" s="7" t="s">
        <v>0</v>
      </c>
      <c r="Y28" s="7" t="s">
        <v>0</v>
      </c>
      <c r="Z28" s="7" t="s">
        <v>0</v>
      </c>
      <c r="AA28" s="8">
        <v>45586</v>
      </c>
    </row>
    <row r="29" spans="1:27" ht="135">
      <c r="A29" s="6" t="s">
        <v>93</v>
      </c>
      <c r="B29" s="6" t="s">
        <v>94</v>
      </c>
      <c r="C29" s="6" t="s">
        <v>95</v>
      </c>
      <c r="D29" s="7" t="s">
        <v>0</v>
      </c>
      <c r="E29" s="7" t="s">
        <v>0</v>
      </c>
      <c r="F29" s="7" t="s">
        <v>35</v>
      </c>
      <c r="G29" s="7" t="s">
        <v>0</v>
      </c>
      <c r="H29" s="7" t="s">
        <v>0</v>
      </c>
      <c r="I29" s="7" t="s">
        <v>35</v>
      </c>
      <c r="J29" s="7" t="s">
        <v>0</v>
      </c>
      <c r="K29" s="7" t="s">
        <v>0</v>
      </c>
      <c r="L29" s="7" t="s">
        <v>0</v>
      </c>
      <c r="M29" s="7" t="s">
        <v>0</v>
      </c>
      <c r="N29" s="7" t="s">
        <v>0</v>
      </c>
      <c r="O29" s="7" t="s">
        <v>0</v>
      </c>
      <c r="P29" s="7" t="s">
        <v>0</v>
      </c>
      <c r="Q29" s="7" t="s">
        <v>0</v>
      </c>
      <c r="R29" s="7" t="s">
        <v>0</v>
      </c>
      <c r="S29" s="7" t="s">
        <v>0</v>
      </c>
      <c r="T29" s="7" t="s">
        <v>0</v>
      </c>
      <c r="U29" s="7" t="s">
        <v>0</v>
      </c>
      <c r="V29" s="7" t="s">
        <v>0</v>
      </c>
      <c r="W29" s="16" t="str">
        <f>HYPERLINK("http://www.aruplab.com/Testing-Information/resources/HotLines/HotLineDocs/Oct2024QHL/2013333.pdf","H")</f>
        <v>H</v>
      </c>
      <c r="X29" s="7" t="s">
        <v>0</v>
      </c>
      <c r="Y29" s="7" t="s">
        <v>0</v>
      </c>
      <c r="Z29" s="7" t="s">
        <v>0</v>
      </c>
      <c r="AA29" s="8">
        <v>45586</v>
      </c>
    </row>
    <row r="30" spans="1:27" ht="45">
      <c r="A30" s="6" t="s">
        <v>96</v>
      </c>
      <c r="B30" s="6" t="s">
        <v>97</v>
      </c>
      <c r="C30" s="6" t="s">
        <v>98</v>
      </c>
      <c r="D30" s="7" t="s">
        <v>0</v>
      </c>
      <c r="E30" s="7" t="s">
        <v>0</v>
      </c>
      <c r="F30" s="7" t="s">
        <v>35</v>
      </c>
      <c r="G30" s="7" t="s">
        <v>0</v>
      </c>
      <c r="H30" s="7" t="s">
        <v>0</v>
      </c>
      <c r="I30" s="7" t="s">
        <v>0</v>
      </c>
      <c r="J30" s="7" t="s">
        <v>0</v>
      </c>
      <c r="K30" s="7" t="s">
        <v>0</v>
      </c>
      <c r="L30" s="7" t="s">
        <v>0</v>
      </c>
      <c r="M30" s="7" t="s">
        <v>0</v>
      </c>
      <c r="N30" s="7" t="s">
        <v>0</v>
      </c>
      <c r="O30" s="7" t="s">
        <v>0</v>
      </c>
      <c r="P30" s="7" t="s">
        <v>0</v>
      </c>
      <c r="Q30" s="7" t="s">
        <v>0</v>
      </c>
      <c r="R30" s="7" t="s">
        <v>0</v>
      </c>
      <c r="S30" s="7" t="s">
        <v>0</v>
      </c>
      <c r="T30" s="7" t="s">
        <v>0</v>
      </c>
      <c r="U30" s="7" t="s">
        <v>0</v>
      </c>
      <c r="V30" s="7" t="s">
        <v>0</v>
      </c>
      <c r="W30" s="16" t="str">
        <f>HYPERLINK("http://www.aruplab.com/Testing-Information/resources/HotLines/HotLineDocs/Oct2024QHL/3000496.pdf","H")</f>
        <v>H</v>
      </c>
      <c r="X30" s="7" t="s">
        <v>0</v>
      </c>
      <c r="Y30" s="7" t="s">
        <v>0</v>
      </c>
      <c r="Z30" s="7" t="s">
        <v>0</v>
      </c>
      <c r="AA30" s="8">
        <v>45586</v>
      </c>
    </row>
    <row r="31" spans="1:27" ht="75">
      <c r="A31" s="6" t="s">
        <v>99</v>
      </c>
      <c r="B31" s="6" t="s">
        <v>100</v>
      </c>
      <c r="C31" s="6" t="s">
        <v>101</v>
      </c>
      <c r="D31" s="7" t="s">
        <v>0</v>
      </c>
      <c r="E31" s="7" t="s">
        <v>0</v>
      </c>
      <c r="F31" s="7" t="s">
        <v>35</v>
      </c>
      <c r="G31" s="7" t="s">
        <v>35</v>
      </c>
      <c r="H31" s="7" t="s">
        <v>0</v>
      </c>
      <c r="I31" s="7" t="s">
        <v>35</v>
      </c>
      <c r="J31" s="7" t="s">
        <v>35</v>
      </c>
      <c r="K31" s="7" t="s">
        <v>0</v>
      </c>
      <c r="L31" s="7" t="s">
        <v>0</v>
      </c>
      <c r="M31" s="7" t="s">
        <v>0</v>
      </c>
      <c r="N31" s="7" t="s">
        <v>0</v>
      </c>
      <c r="O31" s="7" t="s">
        <v>0</v>
      </c>
      <c r="P31" s="7" t="s">
        <v>0</v>
      </c>
      <c r="Q31" s="7" t="s">
        <v>0</v>
      </c>
      <c r="R31" s="7" t="s">
        <v>0</v>
      </c>
      <c r="S31" s="7" t="s">
        <v>0</v>
      </c>
      <c r="T31" s="7" t="s">
        <v>0</v>
      </c>
      <c r="U31" s="7" t="s">
        <v>0</v>
      </c>
      <c r="V31" s="7" t="s">
        <v>0</v>
      </c>
      <c r="W31" s="16" t="str">
        <f>HYPERLINK("http://www.aruplab.com/Testing-Information/resources/HotLines/HotLineDocs/Oct2024QHL/3000867.pdf","H")</f>
        <v>H</v>
      </c>
      <c r="X31" s="7" t="s">
        <v>0</v>
      </c>
      <c r="Y31" s="16" t="str">
        <f>HYPERLINK("http://www.aruplab.com/Testing-Information/resources/HotLines/Sample_Reports/Oct2024QHL/3000867_Human Immunodeficiency Virus 1 (HIV-1) by Quantitative NAAT, Plasma_HIV QNT.pdf","E")</f>
        <v>E</v>
      </c>
      <c r="Z31" s="7" t="s">
        <v>0</v>
      </c>
      <c r="AA31" s="8">
        <v>45586</v>
      </c>
    </row>
    <row r="32" spans="1:27" ht="120">
      <c r="A32" s="6" t="s">
        <v>102</v>
      </c>
      <c r="B32" s="6" t="s">
        <v>103</v>
      </c>
      <c r="C32" s="6" t="s">
        <v>104</v>
      </c>
      <c r="D32" s="7" t="s">
        <v>0</v>
      </c>
      <c r="E32" s="7" t="s">
        <v>0</v>
      </c>
      <c r="F32" s="7" t="s">
        <v>35</v>
      </c>
      <c r="G32" s="7" t="s">
        <v>35</v>
      </c>
      <c r="H32" s="7" t="s">
        <v>0</v>
      </c>
      <c r="I32" s="7" t="s">
        <v>0</v>
      </c>
      <c r="J32" s="7" t="s">
        <v>0</v>
      </c>
      <c r="K32" s="7" t="s">
        <v>35</v>
      </c>
      <c r="L32" s="7" t="s">
        <v>0</v>
      </c>
      <c r="M32" s="7" t="s">
        <v>0</v>
      </c>
      <c r="N32" s="7" t="s">
        <v>0</v>
      </c>
      <c r="O32" s="7" t="s">
        <v>0</v>
      </c>
      <c r="P32" s="7" t="s">
        <v>0</v>
      </c>
      <c r="Q32" s="7" t="s">
        <v>0</v>
      </c>
      <c r="R32" s="7" t="s">
        <v>0</v>
      </c>
      <c r="S32" s="7" t="s">
        <v>0</v>
      </c>
      <c r="T32" s="7" t="s">
        <v>0</v>
      </c>
      <c r="U32" s="7" t="s">
        <v>0</v>
      </c>
      <c r="V32" s="7" t="s">
        <v>0</v>
      </c>
      <c r="W32" s="16" t="str">
        <f>HYPERLINK("http://www.aruplab.com/Testing-Information/resources/HotLines/HotLineDocs/Oct2024QHL/3000870.pdf","H")</f>
        <v>H</v>
      </c>
      <c r="X32" s="7" t="s">
        <v>0</v>
      </c>
      <c r="Y32" s="16" t="str">
        <f>HYPERLINK("http://www.aruplab.com/Testing-Information/resources/HotLines/Sample_Reports/Oct2024QHL/3000870_HIV-1 by Quantitative NAAT with Reflex to HIV-1 Drug Resistance by Next Generation Sequencing_HIV QT GR.pdf","E")</f>
        <v>E</v>
      </c>
      <c r="Z32" s="7" t="s">
        <v>0</v>
      </c>
      <c r="AA32" s="8">
        <v>45586</v>
      </c>
    </row>
    <row r="33" spans="1:27" ht="75">
      <c r="A33" s="6" t="s">
        <v>105</v>
      </c>
      <c r="B33" s="6" t="s">
        <v>106</v>
      </c>
      <c r="C33" s="6" t="s">
        <v>107</v>
      </c>
      <c r="D33" s="7" t="s">
        <v>0</v>
      </c>
      <c r="E33" s="7" t="s">
        <v>0</v>
      </c>
      <c r="F33" s="7" t="s">
        <v>35</v>
      </c>
      <c r="G33" s="7" t="s">
        <v>35</v>
      </c>
      <c r="H33" s="7" t="s">
        <v>0</v>
      </c>
      <c r="I33" s="7" t="s">
        <v>35</v>
      </c>
      <c r="J33" s="7" t="s">
        <v>35</v>
      </c>
      <c r="K33" s="7" t="s">
        <v>0</v>
      </c>
      <c r="L33" s="7" t="s">
        <v>0</v>
      </c>
      <c r="M33" s="7" t="s">
        <v>0</v>
      </c>
      <c r="N33" s="7" t="s">
        <v>0</v>
      </c>
      <c r="O33" s="7" t="s">
        <v>0</v>
      </c>
      <c r="P33" s="7" t="s">
        <v>0</v>
      </c>
      <c r="Q33" s="7" t="s">
        <v>0</v>
      </c>
      <c r="R33" s="7" t="s">
        <v>0</v>
      </c>
      <c r="S33" s="7" t="s">
        <v>0</v>
      </c>
      <c r="T33" s="7" t="s">
        <v>0</v>
      </c>
      <c r="U33" s="7" t="s">
        <v>0</v>
      </c>
      <c r="V33" s="7" t="s">
        <v>0</v>
      </c>
      <c r="W33" s="16" t="str">
        <f>HYPERLINK("http://www.aruplab.com/Testing-Information/resources/HotLines/HotLineDocs/Oct2024QHL/3000872.pdf","H")</f>
        <v>H</v>
      </c>
      <c r="X33" s="7" t="s">
        <v>0</v>
      </c>
      <c r="Y33" s="16" t="str">
        <f>HYPERLINK("http://www.aruplab.com/Testing-Information/resources/HotLines/Sample_Reports/Oct2024QHL/3000872_Human Immunodeficiency Virus 1 (HIV-1) by Quantitative NAAT, CSF_HIVCSF QNT.pdf","E")</f>
        <v>E</v>
      </c>
      <c r="Z33" s="7" t="s">
        <v>0</v>
      </c>
      <c r="AA33" s="8">
        <v>45586</v>
      </c>
    </row>
    <row r="34" spans="1:27" ht="120">
      <c r="A34" s="6" t="s">
        <v>108</v>
      </c>
      <c r="B34" s="6" t="s">
        <v>109</v>
      </c>
      <c r="C34" s="6" t="s">
        <v>110</v>
      </c>
      <c r="D34" s="7" t="s">
        <v>0</v>
      </c>
      <c r="E34" s="7" t="s">
        <v>0</v>
      </c>
      <c r="F34" s="7" t="s">
        <v>0</v>
      </c>
      <c r="G34" s="7" t="s">
        <v>0</v>
      </c>
      <c r="H34" s="7" t="s">
        <v>0</v>
      </c>
      <c r="I34" s="7" t="s">
        <v>0</v>
      </c>
      <c r="J34" s="7" t="s">
        <v>0</v>
      </c>
      <c r="K34" s="7" t="s">
        <v>0</v>
      </c>
      <c r="L34" s="7" t="s">
        <v>0</v>
      </c>
      <c r="M34" s="7" t="s">
        <v>0</v>
      </c>
      <c r="N34" s="7" t="s">
        <v>0</v>
      </c>
      <c r="O34" s="7" t="s">
        <v>0</v>
      </c>
      <c r="P34" s="7" t="s">
        <v>0</v>
      </c>
      <c r="Q34" s="7" t="s">
        <v>0</v>
      </c>
      <c r="R34" s="7" t="s">
        <v>0</v>
      </c>
      <c r="S34" s="7" t="s">
        <v>0</v>
      </c>
      <c r="T34" s="7" t="s">
        <v>0</v>
      </c>
      <c r="U34" s="7" t="s">
        <v>35</v>
      </c>
      <c r="V34" s="7" t="s">
        <v>0</v>
      </c>
      <c r="W34" s="16" t="str">
        <f>HYPERLINK("http://www.aruplab.com/Testing-Information/resources/HotLines/HotLineDocs/Oct2024QHL/2024.09.06 Oct Quarterly Hotline Inactivations.pdf","H")</f>
        <v>H</v>
      </c>
      <c r="X34" s="7" t="s">
        <v>0</v>
      </c>
      <c r="Y34" s="7" t="s">
        <v>0</v>
      </c>
      <c r="Z34" s="7" t="s">
        <v>0</v>
      </c>
      <c r="AA34" s="8">
        <v>45586</v>
      </c>
    </row>
    <row r="35" spans="1:27">
      <c r="A35" s="6" t="s">
        <v>111</v>
      </c>
      <c r="B35" s="6" t="s">
        <v>112</v>
      </c>
      <c r="C35" s="6" t="s">
        <v>113</v>
      </c>
      <c r="D35" s="7" t="s">
        <v>0</v>
      </c>
      <c r="E35" s="7" t="s">
        <v>35</v>
      </c>
      <c r="F35" s="7" t="s">
        <v>0</v>
      </c>
      <c r="G35" s="7" t="s">
        <v>0</v>
      </c>
      <c r="H35" s="7" t="s">
        <v>0</v>
      </c>
      <c r="I35" s="7" t="s">
        <v>0</v>
      </c>
      <c r="J35" s="7" t="s">
        <v>0</v>
      </c>
      <c r="K35" s="7" t="s">
        <v>0</v>
      </c>
      <c r="L35" s="7" t="s">
        <v>35</v>
      </c>
      <c r="M35" s="7" t="s">
        <v>0</v>
      </c>
      <c r="N35" s="7" t="s">
        <v>0</v>
      </c>
      <c r="O35" s="7" t="s">
        <v>0</v>
      </c>
      <c r="P35" s="7" t="s">
        <v>0</v>
      </c>
      <c r="Q35" s="7" t="s">
        <v>0</v>
      </c>
      <c r="R35" s="7" t="s">
        <v>0</v>
      </c>
      <c r="S35" s="7" t="s">
        <v>0</v>
      </c>
      <c r="T35" s="7" t="s">
        <v>0</v>
      </c>
      <c r="U35" s="7" t="s">
        <v>0</v>
      </c>
      <c r="V35" s="7" t="s">
        <v>0</v>
      </c>
      <c r="W35" s="16" t="str">
        <f>HYPERLINK("http://www.aruplab.com/Testing-Information/resources/HotLines/HotLineDocs/Oct2024QHL/3005478.pdf","H")</f>
        <v>H</v>
      </c>
      <c r="X35" s="16" t="str">
        <f>HYPERLINK("http://www.aruplab.com/Testing-Information/resources/HotLines/TDMix/Oct2024QHL/3005478.xlsx","T")</f>
        <v>T</v>
      </c>
      <c r="Y35" s="16" t="str">
        <f>HYPERLINK("http://www.aruplab.com/Testing-Information/resources/HotLines/Sample_Reports/Oct2024QHL/3005478_Creatinine_with_eGFR_GFR EST.pdf","E")</f>
        <v>E</v>
      </c>
      <c r="Z35" s="7" t="s">
        <v>0</v>
      </c>
      <c r="AA35" s="8">
        <v>45586</v>
      </c>
    </row>
    <row r="36" spans="1:27" ht="45">
      <c r="A36" s="6" t="s">
        <v>114</v>
      </c>
      <c r="B36" s="6" t="s">
        <v>115</v>
      </c>
      <c r="C36" s="6" t="s">
        <v>116</v>
      </c>
      <c r="D36" s="7" t="s">
        <v>35</v>
      </c>
      <c r="E36" s="7" t="s">
        <v>0</v>
      </c>
      <c r="F36" s="7" t="s">
        <v>0</v>
      </c>
      <c r="G36" s="7" t="s">
        <v>0</v>
      </c>
      <c r="H36" s="7" t="s">
        <v>0</v>
      </c>
      <c r="I36" s="7" t="s">
        <v>0</v>
      </c>
      <c r="J36" s="7" t="s">
        <v>0</v>
      </c>
      <c r="K36" s="7" t="s">
        <v>0</v>
      </c>
      <c r="L36" s="7" t="s">
        <v>0</v>
      </c>
      <c r="M36" s="7" t="s">
        <v>0</v>
      </c>
      <c r="N36" s="7" t="s">
        <v>0</v>
      </c>
      <c r="O36" s="7" t="s">
        <v>0</v>
      </c>
      <c r="P36" s="7" t="s">
        <v>0</v>
      </c>
      <c r="Q36" s="7" t="s">
        <v>0</v>
      </c>
      <c r="R36" s="7" t="s">
        <v>0</v>
      </c>
      <c r="S36" s="7" t="s">
        <v>0</v>
      </c>
      <c r="T36" s="7" t="s">
        <v>0</v>
      </c>
      <c r="U36" s="7" t="s">
        <v>0</v>
      </c>
      <c r="V36" s="7" t="s">
        <v>0</v>
      </c>
      <c r="W36" s="16" t="str">
        <f>HYPERLINK("http://www.aruplab.com/Testing-Information/resources/HotLines/HotLineDocs/Oct2024QHL/3005694.pdf","H")</f>
        <v>H</v>
      </c>
      <c r="X36" s="16" t="str">
        <f>HYPERLINK("http://www.aruplab.com/Testing-Information/resources/HotLines/TDMix/Oct2024QHL/3005694.xlsx","T")</f>
        <v>T</v>
      </c>
      <c r="Y36" s="16" t="str">
        <f>HYPERLINK("http://www.aruplab.com/Testing-Information/resources/HotLines/Sample_Reports/Oct2024QHL/3005694_Cytogenomic SNP Microarray, Family-Specific Variant_ARRAY FSV.pdf","E")</f>
        <v>E</v>
      </c>
      <c r="Z36" s="16" t="str">
        <f>HYPERLINK("https://connect.aruplab.com/Pricing/TestPrice/3005694/D10212024","P")</f>
        <v>P</v>
      </c>
      <c r="AA36" s="8">
        <v>45586</v>
      </c>
    </row>
    <row r="37" spans="1:27" ht="30">
      <c r="A37" s="6" t="s">
        <v>117</v>
      </c>
      <c r="B37" s="6" t="s">
        <v>118</v>
      </c>
      <c r="C37" s="6" t="s">
        <v>119</v>
      </c>
      <c r="D37" s="7" t="s">
        <v>0</v>
      </c>
      <c r="E37" s="7" t="s">
        <v>0</v>
      </c>
      <c r="F37" s="7" t="s">
        <v>0</v>
      </c>
      <c r="G37" s="7" t="s">
        <v>0</v>
      </c>
      <c r="H37" s="7" t="s">
        <v>0</v>
      </c>
      <c r="I37" s="7" t="s">
        <v>0</v>
      </c>
      <c r="J37" s="7" t="s">
        <v>0</v>
      </c>
      <c r="K37" s="7" t="s">
        <v>0</v>
      </c>
      <c r="L37" s="7" t="s">
        <v>0</v>
      </c>
      <c r="M37" s="7" t="s">
        <v>0</v>
      </c>
      <c r="N37" s="7" t="s">
        <v>0</v>
      </c>
      <c r="O37" s="7" t="s">
        <v>0</v>
      </c>
      <c r="P37" s="7" t="s">
        <v>0</v>
      </c>
      <c r="Q37" s="7" t="s">
        <v>0</v>
      </c>
      <c r="R37" s="7" t="s">
        <v>0</v>
      </c>
      <c r="S37" s="7" t="s">
        <v>0</v>
      </c>
      <c r="T37" s="7" t="s">
        <v>35</v>
      </c>
      <c r="U37" s="7" t="s">
        <v>0</v>
      </c>
      <c r="V37" s="7" t="s">
        <v>0</v>
      </c>
      <c r="W37" s="16" t="str">
        <f>HYPERLINK("http://www.aruplab.com/Testing-Information/resources/HotLines/HotLineDocs/Oct2024QHL/3017653.pdf","H")</f>
        <v>H</v>
      </c>
      <c r="X37" s="7" t="s">
        <v>0</v>
      </c>
      <c r="Y37" s="7" t="s">
        <v>0</v>
      </c>
      <c r="Z37" s="7" t="s">
        <v>0</v>
      </c>
      <c r="AA37" s="8">
        <v>45586</v>
      </c>
    </row>
    <row r="38" spans="1:27" ht="75">
      <c r="A38" s="6" t="s">
        <v>120</v>
      </c>
      <c r="B38" s="6" t="s">
        <v>121</v>
      </c>
      <c r="C38" s="6" t="s">
        <v>122</v>
      </c>
      <c r="D38" s="7" t="s">
        <v>35</v>
      </c>
      <c r="E38" s="7" t="s">
        <v>0</v>
      </c>
      <c r="F38" s="7" t="s">
        <v>0</v>
      </c>
      <c r="G38" s="7" t="s">
        <v>0</v>
      </c>
      <c r="H38" s="7" t="s">
        <v>0</v>
      </c>
      <c r="I38" s="7" t="s">
        <v>0</v>
      </c>
      <c r="J38" s="7" t="s">
        <v>0</v>
      </c>
      <c r="K38" s="7" t="s">
        <v>0</v>
      </c>
      <c r="L38" s="7" t="s">
        <v>0</v>
      </c>
      <c r="M38" s="7" t="s">
        <v>0</v>
      </c>
      <c r="N38" s="7" t="s">
        <v>0</v>
      </c>
      <c r="O38" s="7" t="s">
        <v>0</v>
      </c>
      <c r="P38" s="7" t="s">
        <v>0</v>
      </c>
      <c r="Q38" s="7" t="s">
        <v>0</v>
      </c>
      <c r="R38" s="7" t="s">
        <v>0</v>
      </c>
      <c r="S38" s="7" t="s">
        <v>0</v>
      </c>
      <c r="T38" s="7" t="s">
        <v>0</v>
      </c>
      <c r="U38" s="7" t="s">
        <v>0</v>
      </c>
      <c r="V38" s="7" t="s">
        <v>0</v>
      </c>
      <c r="W38" s="16" t="str">
        <f>HYPERLINK("http://www.aruplab.com/Testing-Information/resources/HotLines/HotLineDocs/Oct2024QHL/3017779.pdf","H")</f>
        <v>H</v>
      </c>
      <c r="X38" s="16" t="str">
        <f>HYPERLINK("http://www.aruplab.com/Testing-Information/resources/HotLines/TDMix/Oct2024QHL/3017779.xlsx","T")</f>
        <v>T</v>
      </c>
      <c r="Y38" s="16" t="str">
        <f>HYPERLINK("http://www.aruplab.com/Testing-Information/resources/HotLines/Sample_Reports/Oct2024QHL/3017779_Human Immunodeficiency Virus 1 and 2 (HIV-1HIV-2) by Qualitative NAAT_HIV1,2QUAL.pdf","E")</f>
        <v>E</v>
      </c>
      <c r="Z38" s="16" t="str">
        <f>HYPERLINK("https://connect.aruplab.com/Pricing/TestPrice/3017779/D10212024","P")</f>
        <v>P</v>
      </c>
      <c r="AA38" s="8">
        <v>45586</v>
      </c>
    </row>
    <row r="39" spans="1:27" ht="60">
      <c r="A39" s="6" t="s">
        <v>123</v>
      </c>
      <c r="B39" s="6" t="s">
        <v>124</v>
      </c>
      <c r="C39" s="6" t="s">
        <v>125</v>
      </c>
      <c r="D39" s="7" t="s">
        <v>35</v>
      </c>
      <c r="E39" s="7" t="s">
        <v>0</v>
      </c>
      <c r="F39" s="7" t="s">
        <v>0</v>
      </c>
      <c r="G39" s="7" t="s">
        <v>0</v>
      </c>
      <c r="H39" s="7" t="s">
        <v>0</v>
      </c>
      <c r="I39" s="7" t="s">
        <v>0</v>
      </c>
      <c r="J39" s="7" t="s">
        <v>0</v>
      </c>
      <c r="K39" s="7" t="s">
        <v>0</v>
      </c>
      <c r="L39" s="7" t="s">
        <v>0</v>
      </c>
      <c r="M39" s="7" t="s">
        <v>0</v>
      </c>
      <c r="N39" s="7" t="s">
        <v>0</v>
      </c>
      <c r="O39" s="7" t="s">
        <v>0</v>
      </c>
      <c r="P39" s="7" t="s">
        <v>0</v>
      </c>
      <c r="Q39" s="7" t="s">
        <v>0</v>
      </c>
      <c r="R39" s="7" t="s">
        <v>0</v>
      </c>
      <c r="S39" s="7" t="s">
        <v>0</v>
      </c>
      <c r="T39" s="7" t="s">
        <v>0</v>
      </c>
      <c r="U39" s="7" t="s">
        <v>0</v>
      </c>
      <c r="V39" s="7" t="s">
        <v>0</v>
      </c>
      <c r="W39" s="16" t="str">
        <f>HYPERLINK("http://www.aruplab.com/Testing-Information/resources/HotLines/HotLineDocs/Oct2024QHL/3017828.pdf","H")</f>
        <v>H</v>
      </c>
      <c r="X39" s="16" t="str">
        <f>HYPERLINK("http://www.aruplab.com/Testing-Information/resources/HotLines/TDMix/Oct2024QHL/3017828.xlsx","T")</f>
        <v>T</v>
      </c>
      <c r="Y39" s="7" t="s">
        <v>0</v>
      </c>
      <c r="Z39" s="16" t="str">
        <f>HYPERLINK("https://connect.aruplab.com/Pricing/TestPrice/3017828/D10212024","P")</f>
        <v>P</v>
      </c>
      <c r="AA39" s="8">
        <v>45482</v>
      </c>
    </row>
    <row r="40" spans="1:27">
      <c r="A40" s="6" t="s">
        <v>126</v>
      </c>
      <c r="B40" s="6" t="s">
        <v>127</v>
      </c>
      <c r="C40" s="6" t="s">
        <v>128</v>
      </c>
      <c r="D40" s="7" t="s">
        <v>35</v>
      </c>
      <c r="E40" s="7" t="s">
        <v>0</v>
      </c>
      <c r="F40" s="7" t="s">
        <v>0</v>
      </c>
      <c r="G40" s="7" t="s">
        <v>0</v>
      </c>
      <c r="H40" s="7" t="s">
        <v>0</v>
      </c>
      <c r="I40" s="7" t="s">
        <v>0</v>
      </c>
      <c r="J40" s="7" t="s">
        <v>0</v>
      </c>
      <c r="K40" s="7" t="s">
        <v>0</v>
      </c>
      <c r="L40" s="7" t="s">
        <v>0</v>
      </c>
      <c r="M40" s="7" t="s">
        <v>0</v>
      </c>
      <c r="N40" s="7" t="s">
        <v>0</v>
      </c>
      <c r="O40" s="7" t="s">
        <v>0</v>
      </c>
      <c r="P40" s="7" t="s">
        <v>0</v>
      </c>
      <c r="Q40" s="7" t="s">
        <v>0</v>
      </c>
      <c r="R40" s="7" t="s">
        <v>0</v>
      </c>
      <c r="S40" s="7" t="s">
        <v>0</v>
      </c>
      <c r="T40" s="7" t="s">
        <v>0</v>
      </c>
      <c r="U40" s="7" t="s">
        <v>0</v>
      </c>
      <c r="V40" s="7" t="s">
        <v>0</v>
      </c>
      <c r="W40" s="16" t="str">
        <f>HYPERLINK("http://www.aruplab.com/Testing-Information/resources/HotLines/HotLineDocs/Oct2024QHL/3017887.pdf","H")</f>
        <v>H</v>
      </c>
      <c r="X40" s="16" t="str">
        <f>HYPERLINK("http://www.aruplab.com/Testing-Information/resources/HotLines/TDMix/Oct2024QHL/3017887.xlsx","T")</f>
        <v>T</v>
      </c>
      <c r="Y40" s="16" t="str">
        <f>HYPERLINK("http://www.aruplab.com/Testing-Information/resources/HotLines/Sample_Reports/Oct2024QHL/3017887_Lacosamide,_Serum_LACOSA-S.pdf","E")</f>
        <v>E</v>
      </c>
      <c r="Z40" s="16" t="str">
        <f>HYPERLINK("https://connect.aruplab.com/Pricing/TestPrice/3017887/D10212024","P")</f>
        <v>P</v>
      </c>
      <c r="AA40" s="8">
        <v>45586</v>
      </c>
    </row>
    <row r="41" spans="1:27" ht="30">
      <c r="A41" s="6" t="s">
        <v>129</v>
      </c>
      <c r="B41" s="6" t="s">
        <v>130</v>
      </c>
      <c r="C41" s="6" t="s">
        <v>131</v>
      </c>
      <c r="D41" s="7" t="s">
        <v>35</v>
      </c>
      <c r="E41" s="7" t="s">
        <v>0</v>
      </c>
      <c r="F41" s="7" t="s">
        <v>0</v>
      </c>
      <c r="G41" s="7" t="s">
        <v>0</v>
      </c>
      <c r="H41" s="7" t="s">
        <v>0</v>
      </c>
      <c r="I41" s="7" t="s">
        <v>0</v>
      </c>
      <c r="J41" s="7" t="s">
        <v>0</v>
      </c>
      <c r="K41" s="7" t="s">
        <v>0</v>
      </c>
      <c r="L41" s="7" t="s">
        <v>0</v>
      </c>
      <c r="M41" s="7" t="s">
        <v>0</v>
      </c>
      <c r="N41" s="7" t="s">
        <v>0</v>
      </c>
      <c r="O41" s="7" t="s">
        <v>0</v>
      </c>
      <c r="P41" s="7" t="s">
        <v>0</v>
      </c>
      <c r="Q41" s="7" t="s">
        <v>0</v>
      </c>
      <c r="R41" s="7" t="s">
        <v>0</v>
      </c>
      <c r="S41" s="7" t="s">
        <v>0</v>
      </c>
      <c r="T41" s="7" t="s">
        <v>0</v>
      </c>
      <c r="U41" s="7" t="s">
        <v>0</v>
      </c>
      <c r="V41" s="7" t="s">
        <v>0</v>
      </c>
      <c r="W41" s="16" t="str">
        <f>HYPERLINK("http://www.aruplab.com/Testing-Information/resources/HotLines/HotLineDocs/Oct2024QHL/3017889.pdf","H")</f>
        <v>H</v>
      </c>
      <c r="X41" s="16" t="str">
        <f>HYPERLINK("http://www.aruplab.com/Testing-Information/resources/HotLines/TDMix/Oct2024QHL/3017889.xlsx","T")</f>
        <v>T</v>
      </c>
      <c r="Y41" s="16" t="str">
        <f>HYPERLINK("http://www.aruplab.com/Testing-Information/resources/HotLines/Sample_Reports/Oct2024QHL/3017889_Oxcarbazepine_Metabolite,_Serum_OXCARBAZ.pdf","E")</f>
        <v>E</v>
      </c>
      <c r="Z41" s="16" t="str">
        <f>HYPERLINK("https://connect.aruplab.com/Pricing/TestPrice/3017889/D10212024","P")</f>
        <v>P</v>
      </c>
      <c r="AA41" s="8">
        <v>45586</v>
      </c>
    </row>
    <row r="42" spans="1:27" ht="30">
      <c r="A42" s="6" t="s">
        <v>132</v>
      </c>
      <c r="B42" s="6" t="s">
        <v>133</v>
      </c>
      <c r="C42" s="6" t="s">
        <v>134</v>
      </c>
      <c r="D42" s="7" t="s">
        <v>35</v>
      </c>
      <c r="E42" s="7" t="s">
        <v>0</v>
      </c>
      <c r="F42" s="7" t="s">
        <v>0</v>
      </c>
      <c r="G42" s="7" t="s">
        <v>0</v>
      </c>
      <c r="H42" s="7" t="s">
        <v>0</v>
      </c>
      <c r="I42" s="7" t="s">
        <v>0</v>
      </c>
      <c r="J42" s="7" t="s">
        <v>0</v>
      </c>
      <c r="K42" s="7" t="s">
        <v>0</v>
      </c>
      <c r="L42" s="7" t="s">
        <v>0</v>
      </c>
      <c r="M42" s="7" t="s">
        <v>0</v>
      </c>
      <c r="N42" s="7" t="s">
        <v>0</v>
      </c>
      <c r="O42" s="7" t="s">
        <v>0</v>
      </c>
      <c r="P42" s="7" t="s">
        <v>0</v>
      </c>
      <c r="Q42" s="7" t="s">
        <v>0</v>
      </c>
      <c r="R42" s="7" t="s">
        <v>0</v>
      </c>
      <c r="S42" s="7" t="s">
        <v>0</v>
      </c>
      <c r="T42" s="7" t="s">
        <v>0</v>
      </c>
      <c r="U42" s="7" t="s">
        <v>0</v>
      </c>
      <c r="V42" s="7" t="s">
        <v>0</v>
      </c>
      <c r="W42" s="16" t="str">
        <f>HYPERLINK("http://www.aruplab.com/Testing-Information/resources/HotLines/HotLineDocs/Oct2024QHL/3017890.pdf","H")</f>
        <v>H</v>
      </c>
      <c r="X42" s="16" t="str">
        <f>HYPERLINK("http://www.aruplab.com/Testing-Information/resources/HotLines/TDMix/Oct2024QHL/3017890.xlsx","T")</f>
        <v>T</v>
      </c>
      <c r="Y42" s="16" t="str">
        <f>HYPERLINK("http://www.aruplab.com/Testing-Information/resources/HotLines/Sample_Reports/Oct2024QHL/3017890_14-3-3 eta Protein by ELISA, Serum_14-3-3 ETA.pdf","E")</f>
        <v>E</v>
      </c>
      <c r="Z42" s="16" t="str">
        <f>HYPERLINK("https://connect.aruplab.com/Pricing/TestPrice/3017890/D10212024","P")</f>
        <v>P</v>
      </c>
      <c r="AA42" s="8">
        <v>45586</v>
      </c>
    </row>
    <row r="43" spans="1:27" ht="45">
      <c r="A43" s="6" t="s">
        <v>135</v>
      </c>
      <c r="B43" s="6" t="s">
        <v>136</v>
      </c>
      <c r="C43" s="6" t="s">
        <v>137</v>
      </c>
      <c r="D43" s="7" t="s">
        <v>35</v>
      </c>
      <c r="E43" s="7" t="s">
        <v>0</v>
      </c>
      <c r="F43" s="7" t="s">
        <v>0</v>
      </c>
      <c r="G43" s="7" t="s">
        <v>0</v>
      </c>
      <c r="H43" s="7" t="s">
        <v>0</v>
      </c>
      <c r="I43" s="7" t="s">
        <v>0</v>
      </c>
      <c r="J43" s="7" t="s">
        <v>0</v>
      </c>
      <c r="K43" s="7" t="s">
        <v>0</v>
      </c>
      <c r="L43" s="7" t="s">
        <v>0</v>
      </c>
      <c r="M43" s="7" t="s">
        <v>0</v>
      </c>
      <c r="N43" s="7" t="s">
        <v>0</v>
      </c>
      <c r="O43" s="7" t="s">
        <v>0</v>
      </c>
      <c r="P43" s="7" t="s">
        <v>0</v>
      </c>
      <c r="Q43" s="7" t="s">
        <v>0</v>
      </c>
      <c r="R43" s="7" t="s">
        <v>0</v>
      </c>
      <c r="S43" s="7" t="s">
        <v>0</v>
      </c>
      <c r="T43" s="7" t="s">
        <v>0</v>
      </c>
      <c r="U43" s="7" t="s">
        <v>0</v>
      </c>
      <c r="V43" s="7" t="s">
        <v>0</v>
      </c>
      <c r="W43" s="16" t="str">
        <f>HYPERLINK("http://www.aruplab.com/Testing-Information/resources/HotLines/HotLineDocs/Oct2024QHL/3017891.pdf","H")</f>
        <v>H</v>
      </c>
      <c r="X43" s="16" t="str">
        <f>HYPERLINK("http://www.aruplab.com/Testing-Information/resources/HotLines/TDMix/Oct2024QHL/3017891.xlsx","T")</f>
        <v>T</v>
      </c>
      <c r="Y43" s="16" t="str">
        <f>HYPERLINK("http://www.aruplab.com/Testing-Information/resources/HotLines/Sample_Reports/Oct2024QHL/3017891_Early and Established Rheumatoid Arthritis (RA) Panel_RAPANEL.pdf","E")</f>
        <v>E</v>
      </c>
      <c r="Z43" s="16" t="str">
        <f>HYPERLINK("https://connect.aruplab.com/Pricing/TestPrice/3017891/D10212024","P")</f>
        <v>P</v>
      </c>
      <c r="AA43" s="8">
        <v>45586</v>
      </c>
    </row>
    <row r="44" spans="1:27" ht="30">
      <c r="A44" s="6" t="s">
        <v>138</v>
      </c>
      <c r="B44" s="6" t="s">
        <v>139</v>
      </c>
      <c r="C44" s="6" t="s">
        <v>140</v>
      </c>
      <c r="D44" s="7" t="s">
        <v>35</v>
      </c>
      <c r="E44" s="7" t="s">
        <v>0</v>
      </c>
      <c r="F44" s="7" t="s">
        <v>0</v>
      </c>
      <c r="G44" s="7" t="s">
        <v>0</v>
      </c>
      <c r="H44" s="7" t="s">
        <v>0</v>
      </c>
      <c r="I44" s="7" t="s">
        <v>0</v>
      </c>
      <c r="J44" s="7" t="s">
        <v>0</v>
      </c>
      <c r="K44" s="7" t="s">
        <v>0</v>
      </c>
      <c r="L44" s="7" t="s">
        <v>0</v>
      </c>
      <c r="M44" s="7" t="s">
        <v>0</v>
      </c>
      <c r="N44" s="7" t="s">
        <v>0</v>
      </c>
      <c r="O44" s="7" t="s">
        <v>0</v>
      </c>
      <c r="P44" s="7" t="s">
        <v>0</v>
      </c>
      <c r="Q44" s="7" t="s">
        <v>0</v>
      </c>
      <c r="R44" s="7" t="s">
        <v>0</v>
      </c>
      <c r="S44" s="7" t="s">
        <v>0</v>
      </c>
      <c r="T44" s="7" t="s">
        <v>0</v>
      </c>
      <c r="U44" s="7" t="s">
        <v>0</v>
      </c>
      <c r="V44" s="7" t="s">
        <v>0</v>
      </c>
      <c r="W44" s="16" t="str">
        <f>HYPERLINK("http://www.aruplab.com/Testing-Information/resources/HotLines/HotLineDocs/Oct2024QHL/3017893.pdf","H")</f>
        <v>H</v>
      </c>
      <c r="X44" s="16" t="str">
        <f>HYPERLINK("http://www.aruplab.com/Testing-Information/resources/HotLines/TDMix/Oct2024QHL/3017893.xlsx","T")</f>
        <v>T</v>
      </c>
      <c r="Y44" s="16" t="str">
        <f>HYPERLINK("http://www.aruplab.com/Testing-Information/resources/HotLines/Sample_Reports/Oct2024QHL/3017893_Gabapentin,_Level_GABAP-SP.pdf","E")</f>
        <v>E</v>
      </c>
      <c r="Z44" s="16" t="str">
        <f>HYPERLINK("https://connect.aruplab.com/Pricing/TestPrice/3017893/D10212024","P")</f>
        <v>P</v>
      </c>
      <c r="AA44" s="8">
        <v>45586</v>
      </c>
    </row>
    <row r="45" spans="1:27">
      <c r="A45" s="6" t="s">
        <v>141</v>
      </c>
      <c r="B45" s="6" t="s">
        <v>142</v>
      </c>
      <c r="C45" s="6" t="s">
        <v>143</v>
      </c>
      <c r="D45" s="7" t="s">
        <v>35</v>
      </c>
      <c r="E45" s="7" t="s">
        <v>0</v>
      </c>
      <c r="F45" s="7" t="s">
        <v>0</v>
      </c>
      <c r="G45" s="7" t="s">
        <v>0</v>
      </c>
      <c r="H45" s="7" t="s">
        <v>0</v>
      </c>
      <c r="I45" s="7" t="s">
        <v>0</v>
      </c>
      <c r="J45" s="7" t="s">
        <v>0</v>
      </c>
      <c r="K45" s="7" t="s">
        <v>0</v>
      </c>
      <c r="L45" s="7" t="s">
        <v>0</v>
      </c>
      <c r="M45" s="7" t="s">
        <v>0</v>
      </c>
      <c r="N45" s="7" t="s">
        <v>0</v>
      </c>
      <c r="O45" s="7" t="s">
        <v>0</v>
      </c>
      <c r="P45" s="7" t="s">
        <v>0</v>
      </c>
      <c r="Q45" s="7" t="s">
        <v>0</v>
      </c>
      <c r="R45" s="7" t="s">
        <v>0</v>
      </c>
      <c r="S45" s="7" t="s">
        <v>0</v>
      </c>
      <c r="T45" s="7" t="s">
        <v>0</v>
      </c>
      <c r="U45" s="7" t="s">
        <v>0</v>
      </c>
      <c r="V45" s="7" t="s">
        <v>0</v>
      </c>
      <c r="W45" s="16" t="str">
        <f>HYPERLINK("http://www.aruplab.com/Testing-Information/resources/HotLines/HotLineDocs/Oct2024QHL/3017902.pdf","H")</f>
        <v>H</v>
      </c>
      <c r="X45" s="16" t="str">
        <f>HYPERLINK("http://www.aruplab.com/Testing-Information/resources/HotLines/TDMix/Oct2024QHL/3017902.xlsx","T")</f>
        <v>T</v>
      </c>
      <c r="Y45" s="16" t="str">
        <f>HYPERLINK("http://www.aruplab.com/Testing-Information/resources/HotLines/Sample_Reports/Oct2024QHL/3017902_SC5b-9_SC5B9.pdf","E")</f>
        <v>E</v>
      </c>
      <c r="Z45" s="16" t="str">
        <f>HYPERLINK("https://connect.aruplab.com/Pricing/TestPrice/3017902/D10212024","P")</f>
        <v>P</v>
      </c>
      <c r="AA45" s="8">
        <v>45586</v>
      </c>
    </row>
    <row r="46" spans="1:27" ht="45">
      <c r="A46" s="6" t="s">
        <v>144</v>
      </c>
      <c r="B46" s="6" t="s">
        <v>145</v>
      </c>
      <c r="C46" s="6" t="s">
        <v>146</v>
      </c>
      <c r="D46" s="7" t="s">
        <v>35</v>
      </c>
      <c r="E46" s="7" t="s">
        <v>0</v>
      </c>
      <c r="F46" s="7" t="s">
        <v>0</v>
      </c>
      <c r="G46" s="7" t="s">
        <v>0</v>
      </c>
      <c r="H46" s="7" t="s">
        <v>0</v>
      </c>
      <c r="I46" s="7" t="s">
        <v>0</v>
      </c>
      <c r="J46" s="7" t="s">
        <v>0</v>
      </c>
      <c r="K46" s="7" t="s">
        <v>0</v>
      </c>
      <c r="L46" s="7" t="s">
        <v>0</v>
      </c>
      <c r="M46" s="7" t="s">
        <v>0</v>
      </c>
      <c r="N46" s="7" t="s">
        <v>0</v>
      </c>
      <c r="O46" s="7" t="s">
        <v>0</v>
      </c>
      <c r="P46" s="7" t="s">
        <v>0</v>
      </c>
      <c r="Q46" s="7" t="s">
        <v>0</v>
      </c>
      <c r="R46" s="7" t="s">
        <v>0</v>
      </c>
      <c r="S46" s="7" t="s">
        <v>0</v>
      </c>
      <c r="T46" s="7" t="s">
        <v>0</v>
      </c>
      <c r="U46" s="7" t="s">
        <v>0</v>
      </c>
      <c r="V46" s="7" t="s">
        <v>0</v>
      </c>
      <c r="W46" s="16" t="str">
        <f>HYPERLINK("http://www.aruplab.com/Testing-Information/resources/HotLines/HotLineDocs/Oct2024QHL/3018046.pdf","H")</f>
        <v>H</v>
      </c>
      <c r="X46" s="16" t="str">
        <f>HYPERLINK("http://www.aruplab.com/Testing-Information/resources/HotLines/TDMix/Oct2024QHL/3018046.xlsx","T")</f>
        <v>T</v>
      </c>
      <c r="Y46" s="7" t="s">
        <v>0</v>
      </c>
      <c r="Z46" s="16" t="str">
        <f>HYPERLINK("https://connect.aruplab.com/Pricing/TestPrice/3018046/D10212024","P")</f>
        <v>P</v>
      </c>
      <c r="AA46" s="8">
        <v>45531</v>
      </c>
    </row>
    <row r="47" spans="1:27" ht="45">
      <c r="A47" s="6" t="s">
        <v>147</v>
      </c>
      <c r="B47" s="6" t="s">
        <v>148</v>
      </c>
      <c r="C47" s="6" t="s">
        <v>149</v>
      </c>
      <c r="D47" s="7" t="s">
        <v>35</v>
      </c>
      <c r="E47" s="7" t="s">
        <v>0</v>
      </c>
      <c r="F47" s="7" t="s">
        <v>0</v>
      </c>
      <c r="G47" s="7" t="s">
        <v>0</v>
      </c>
      <c r="H47" s="7" t="s">
        <v>0</v>
      </c>
      <c r="I47" s="7" t="s">
        <v>0</v>
      </c>
      <c r="J47" s="7" t="s">
        <v>0</v>
      </c>
      <c r="K47" s="7" t="s">
        <v>0</v>
      </c>
      <c r="L47" s="7" t="s">
        <v>0</v>
      </c>
      <c r="M47" s="7" t="s">
        <v>0</v>
      </c>
      <c r="N47" s="7" t="s">
        <v>0</v>
      </c>
      <c r="O47" s="7" t="s">
        <v>0</v>
      </c>
      <c r="P47" s="7" t="s">
        <v>0</v>
      </c>
      <c r="Q47" s="7" t="s">
        <v>0</v>
      </c>
      <c r="R47" s="7" t="s">
        <v>0</v>
      </c>
      <c r="S47" s="7" t="s">
        <v>0</v>
      </c>
      <c r="T47" s="7" t="s">
        <v>0</v>
      </c>
      <c r="U47" s="7" t="s">
        <v>0</v>
      </c>
      <c r="V47" s="7" t="s">
        <v>0</v>
      </c>
      <c r="W47" s="16" t="str">
        <f>HYPERLINK("http://www.aruplab.com/Testing-Information/resources/HotLines/HotLineDocs/Oct2024QHL/3018056.pdf","H")</f>
        <v>H</v>
      </c>
      <c r="X47" s="16" t="str">
        <f>HYPERLINK("http://www.aruplab.com/Testing-Information/resources/HotLines/TDMix/Oct2024QHL/3018056.xlsx","T")</f>
        <v>T</v>
      </c>
      <c r="Y47" s="7" t="s">
        <v>0</v>
      </c>
      <c r="Z47" s="16" t="str">
        <f>HYPERLINK("https://connect.aruplab.com/Pricing/TestPrice/3018056/D10212024","P")</f>
        <v>P</v>
      </c>
      <c r="AA47" s="8">
        <v>45531</v>
      </c>
    </row>
    <row r="48" spans="1:27" ht="45">
      <c r="A48" s="6" t="s">
        <v>150</v>
      </c>
      <c r="B48" s="6" t="s">
        <v>151</v>
      </c>
      <c r="C48" s="6" t="s">
        <v>152</v>
      </c>
      <c r="D48" s="7" t="s">
        <v>35</v>
      </c>
      <c r="E48" s="7" t="s">
        <v>0</v>
      </c>
      <c r="F48" s="7" t="s">
        <v>0</v>
      </c>
      <c r="G48" s="7" t="s">
        <v>0</v>
      </c>
      <c r="H48" s="7" t="s">
        <v>0</v>
      </c>
      <c r="I48" s="7" t="s">
        <v>0</v>
      </c>
      <c r="J48" s="7" t="s">
        <v>0</v>
      </c>
      <c r="K48" s="7" t="s">
        <v>0</v>
      </c>
      <c r="L48" s="7" t="s">
        <v>0</v>
      </c>
      <c r="M48" s="7" t="s">
        <v>0</v>
      </c>
      <c r="N48" s="7" t="s">
        <v>0</v>
      </c>
      <c r="O48" s="7" t="s">
        <v>0</v>
      </c>
      <c r="P48" s="7" t="s">
        <v>0</v>
      </c>
      <c r="Q48" s="7" t="s">
        <v>0</v>
      </c>
      <c r="R48" s="7" t="s">
        <v>0</v>
      </c>
      <c r="S48" s="7" t="s">
        <v>0</v>
      </c>
      <c r="T48" s="7" t="s">
        <v>0</v>
      </c>
      <c r="U48" s="7" t="s">
        <v>0</v>
      </c>
      <c r="V48" s="7" t="s">
        <v>0</v>
      </c>
      <c r="W48" s="16" t="str">
        <f>HYPERLINK("http://www.aruplab.com/Testing-Information/resources/HotLines/HotLineDocs/Oct2024QHL/3018057.pdf","H")</f>
        <v>H</v>
      </c>
      <c r="X48" s="16" t="str">
        <f>HYPERLINK("http://www.aruplab.com/Testing-Information/resources/HotLines/TDMix/Oct2024QHL/3018057.xlsx","T")</f>
        <v>T</v>
      </c>
      <c r="Y48" s="7" t="s">
        <v>0</v>
      </c>
      <c r="Z48" s="16" t="str">
        <f>HYPERLINK("https://connect.aruplab.com/Pricing/TestPrice/3018057/D10212024","P")</f>
        <v>P</v>
      </c>
      <c r="AA48" s="8">
        <v>45531</v>
      </c>
    </row>
    <row r="49" spans="1:27" ht="45">
      <c r="A49" s="6" t="s">
        <v>153</v>
      </c>
      <c r="B49" s="6" t="s">
        <v>154</v>
      </c>
      <c r="C49" s="6" t="s">
        <v>155</v>
      </c>
      <c r="D49" s="7" t="s">
        <v>35</v>
      </c>
      <c r="E49" s="7" t="s">
        <v>0</v>
      </c>
      <c r="F49" s="7" t="s">
        <v>0</v>
      </c>
      <c r="G49" s="7" t="s">
        <v>0</v>
      </c>
      <c r="H49" s="7" t="s">
        <v>0</v>
      </c>
      <c r="I49" s="7" t="s">
        <v>0</v>
      </c>
      <c r="J49" s="7" t="s">
        <v>0</v>
      </c>
      <c r="K49" s="7" t="s">
        <v>0</v>
      </c>
      <c r="L49" s="7" t="s">
        <v>0</v>
      </c>
      <c r="M49" s="7" t="s">
        <v>0</v>
      </c>
      <c r="N49" s="7" t="s">
        <v>0</v>
      </c>
      <c r="O49" s="7" t="s">
        <v>0</v>
      </c>
      <c r="P49" s="7" t="s">
        <v>0</v>
      </c>
      <c r="Q49" s="7" t="s">
        <v>0</v>
      </c>
      <c r="R49" s="7" t="s">
        <v>0</v>
      </c>
      <c r="S49" s="7" t="s">
        <v>0</v>
      </c>
      <c r="T49" s="7" t="s">
        <v>0</v>
      </c>
      <c r="U49" s="7" t="s">
        <v>0</v>
      </c>
      <c r="V49" s="7" t="s">
        <v>0</v>
      </c>
      <c r="W49" s="16" t="str">
        <f>HYPERLINK("http://www.aruplab.com/Testing-Information/resources/HotLines/HotLineDocs/Oct2024QHL/3018058.pdf","H")</f>
        <v>H</v>
      </c>
      <c r="X49" s="16" t="str">
        <f>HYPERLINK("http://www.aruplab.com/Testing-Information/resources/HotLines/TDMix/Oct2024QHL/3018058.xlsx","T")</f>
        <v>T</v>
      </c>
      <c r="Y49" s="16" t="str">
        <f>HYPERLINK("http://www.aruplab.com/Testing-Information/resources/HotLines/Sample_Reports/Oct2024QHL/3018058_HLA-A29 Genotyping, Birdshot Chorioretinopathy_HLA A29.pdf","E")</f>
        <v>E</v>
      </c>
      <c r="Z49" s="16" t="str">
        <f>HYPERLINK("https://connect.aruplab.com/Pricing/TestPrice/3018058/D10212024","P")</f>
        <v>P</v>
      </c>
      <c r="AA49" s="8">
        <v>45586</v>
      </c>
    </row>
    <row r="50" spans="1:27" ht="45">
      <c r="A50" s="6" t="s">
        <v>156</v>
      </c>
      <c r="B50" s="6" t="s">
        <v>157</v>
      </c>
      <c r="C50" s="6" t="s">
        <v>158</v>
      </c>
      <c r="D50" s="7" t="s">
        <v>35</v>
      </c>
      <c r="E50" s="7" t="s">
        <v>0</v>
      </c>
      <c r="F50" s="7" t="s">
        <v>0</v>
      </c>
      <c r="G50" s="7" t="s">
        <v>0</v>
      </c>
      <c r="H50" s="7" t="s">
        <v>0</v>
      </c>
      <c r="I50" s="7" t="s">
        <v>0</v>
      </c>
      <c r="J50" s="7" t="s">
        <v>0</v>
      </c>
      <c r="K50" s="7" t="s">
        <v>0</v>
      </c>
      <c r="L50" s="7" t="s">
        <v>0</v>
      </c>
      <c r="M50" s="7" t="s">
        <v>0</v>
      </c>
      <c r="N50" s="7" t="s">
        <v>0</v>
      </c>
      <c r="O50" s="7" t="s">
        <v>0</v>
      </c>
      <c r="P50" s="7" t="s">
        <v>0</v>
      </c>
      <c r="Q50" s="7" t="s">
        <v>0</v>
      </c>
      <c r="R50" s="7" t="s">
        <v>0</v>
      </c>
      <c r="S50" s="7" t="s">
        <v>0</v>
      </c>
      <c r="T50" s="7" t="s">
        <v>0</v>
      </c>
      <c r="U50" s="7" t="s">
        <v>0</v>
      </c>
      <c r="V50" s="7" t="s">
        <v>0</v>
      </c>
      <c r="W50" s="16" t="str">
        <f>HYPERLINK("http://www.aruplab.com/Testing-Information/resources/HotLines/HotLineDocs/Oct2024QHL/3018202.pdf","H")</f>
        <v>H</v>
      </c>
      <c r="X50" s="16" t="str">
        <f>HYPERLINK("http://www.aruplab.com/Testing-Information/resources/HotLines/TDMix/Oct2024QHL/3018202.xlsx","T")</f>
        <v>T</v>
      </c>
      <c r="Y50" s="7" t="s">
        <v>0</v>
      </c>
      <c r="Z50" s="16" t="str">
        <f>HYPERLINK("https://connect.aruplab.com/Pricing/TestPrice/3018202/D10212024","P")</f>
        <v>P</v>
      </c>
      <c r="AA50" s="8">
        <v>45532</v>
      </c>
    </row>
    <row r="51" spans="1:27" ht="30">
      <c r="A51" s="6" t="s">
        <v>159</v>
      </c>
      <c r="B51" s="6" t="s">
        <v>160</v>
      </c>
      <c r="C51" s="6" t="s">
        <v>161</v>
      </c>
      <c r="D51" s="7" t="s">
        <v>35</v>
      </c>
      <c r="E51" s="7" t="s">
        <v>0</v>
      </c>
      <c r="F51" s="7" t="s">
        <v>0</v>
      </c>
      <c r="G51" s="7" t="s">
        <v>0</v>
      </c>
      <c r="H51" s="7" t="s">
        <v>0</v>
      </c>
      <c r="I51" s="7" t="s">
        <v>0</v>
      </c>
      <c r="J51" s="7" t="s">
        <v>0</v>
      </c>
      <c r="K51" s="7" t="s">
        <v>0</v>
      </c>
      <c r="L51" s="7" t="s">
        <v>0</v>
      </c>
      <c r="M51" s="7" t="s">
        <v>0</v>
      </c>
      <c r="N51" s="7" t="s">
        <v>0</v>
      </c>
      <c r="O51" s="7" t="s">
        <v>0</v>
      </c>
      <c r="P51" s="7" t="s">
        <v>0</v>
      </c>
      <c r="Q51" s="7" t="s">
        <v>0</v>
      </c>
      <c r="R51" s="7" t="s">
        <v>0</v>
      </c>
      <c r="S51" s="7" t="s">
        <v>0</v>
      </c>
      <c r="T51" s="7" t="s">
        <v>0</v>
      </c>
      <c r="U51" s="7" t="s">
        <v>0</v>
      </c>
      <c r="V51" s="7" t="s">
        <v>0</v>
      </c>
      <c r="W51" s="16" t="str">
        <f>HYPERLINK("http://www.aruplab.com/Testing-Information/resources/HotLines/HotLineDocs/Oct2024QHL/3018316.pdf","H")</f>
        <v>H</v>
      </c>
      <c r="X51" s="16" t="str">
        <f>HYPERLINK("http://www.aruplab.com/Testing-Information/resources/HotLines/TDMix/Oct2024QHL/3018316.xlsx","T")</f>
        <v>T</v>
      </c>
      <c r="Y51" s="16" t="str">
        <f>HYPERLINK("http://www.aruplab.com/Testing-Information/resources/HotLines/Sample_Reports/Oct2024QHL/3018316_Cystatin_and_Creatinine_with_eGFR_GFR CYS.pdf","E")</f>
        <v>E</v>
      </c>
      <c r="Z51" s="16" t="str">
        <f>HYPERLINK("https://connect.aruplab.com/Pricing/TestPrice/3018316/D10212024","P")</f>
        <v>P</v>
      </c>
      <c r="AA51" s="8">
        <v>45586</v>
      </c>
    </row>
    <row r="52" spans="1:27" ht="45">
      <c r="A52" s="6" t="s">
        <v>162</v>
      </c>
      <c r="B52" s="6" t="s">
        <v>163</v>
      </c>
      <c r="C52" s="6" t="s">
        <v>164</v>
      </c>
      <c r="D52" s="7" t="s">
        <v>35</v>
      </c>
      <c r="E52" s="7" t="s">
        <v>0</v>
      </c>
      <c r="F52" s="7" t="s">
        <v>0</v>
      </c>
      <c r="G52" s="7" t="s">
        <v>0</v>
      </c>
      <c r="H52" s="7" t="s">
        <v>0</v>
      </c>
      <c r="I52" s="7" t="s">
        <v>0</v>
      </c>
      <c r="J52" s="7" t="s">
        <v>0</v>
      </c>
      <c r="K52" s="7" t="s">
        <v>0</v>
      </c>
      <c r="L52" s="7" t="s">
        <v>0</v>
      </c>
      <c r="M52" s="7" t="s">
        <v>0</v>
      </c>
      <c r="N52" s="7" t="s">
        <v>0</v>
      </c>
      <c r="O52" s="7" t="s">
        <v>0</v>
      </c>
      <c r="P52" s="7" t="s">
        <v>0</v>
      </c>
      <c r="Q52" s="7" t="s">
        <v>0</v>
      </c>
      <c r="R52" s="7" t="s">
        <v>0</v>
      </c>
      <c r="S52" s="7" t="s">
        <v>0</v>
      </c>
      <c r="T52" s="7" t="s">
        <v>0</v>
      </c>
      <c r="U52" s="7" t="s">
        <v>0</v>
      </c>
      <c r="V52" s="7" t="s">
        <v>0</v>
      </c>
      <c r="W52" s="16" t="str">
        <f>HYPERLINK("http://www.aruplab.com/Testing-Information/resources/HotLines/HotLineDocs/Oct2024QHL/3018558.pdf","H")</f>
        <v>H</v>
      </c>
      <c r="X52" s="16" t="str">
        <f>HYPERLINK("http://www.aruplab.com/Testing-Information/resources/HotLines/TDMix/Oct2024QHL/3018558.xlsx","T")</f>
        <v>T</v>
      </c>
      <c r="Y52" s="16" t="str">
        <f>HYPERLINK("http://www.aruplab.com/Testing-Information/resources/HotLines/Sample_Reports/Oct2024QHL/3018558_Allergen, Food, Walnut Component rJug r 1, IgE_JUG R 1.pdf","E")</f>
        <v>E</v>
      </c>
      <c r="Z52" s="16" t="str">
        <f>HYPERLINK("https://connect.aruplab.com/Pricing/TestPrice/3018558/D10212024","P")</f>
        <v>P</v>
      </c>
      <c r="AA52" s="8">
        <v>45516</v>
      </c>
    </row>
    <row r="53" spans="1:27" ht="60">
      <c r="A53" s="6" t="s">
        <v>165</v>
      </c>
      <c r="B53" s="6" t="s">
        <v>166</v>
      </c>
      <c r="C53" s="6" t="s">
        <v>167</v>
      </c>
      <c r="D53" s="7" t="s">
        <v>35</v>
      </c>
      <c r="E53" s="7" t="s">
        <v>0</v>
      </c>
      <c r="F53" s="7" t="s">
        <v>0</v>
      </c>
      <c r="G53" s="7" t="s">
        <v>0</v>
      </c>
      <c r="H53" s="7" t="s">
        <v>0</v>
      </c>
      <c r="I53" s="7" t="s">
        <v>0</v>
      </c>
      <c r="J53" s="7" t="s">
        <v>0</v>
      </c>
      <c r="K53" s="7" t="s">
        <v>0</v>
      </c>
      <c r="L53" s="7" t="s">
        <v>0</v>
      </c>
      <c r="M53" s="7" t="s">
        <v>0</v>
      </c>
      <c r="N53" s="7" t="s">
        <v>0</v>
      </c>
      <c r="O53" s="7" t="s">
        <v>0</v>
      </c>
      <c r="P53" s="7" t="s">
        <v>0</v>
      </c>
      <c r="Q53" s="7" t="s">
        <v>0</v>
      </c>
      <c r="R53" s="7" t="s">
        <v>0</v>
      </c>
      <c r="S53" s="7" t="s">
        <v>0</v>
      </c>
      <c r="T53" s="7" t="s">
        <v>0</v>
      </c>
      <c r="U53" s="7" t="s">
        <v>0</v>
      </c>
      <c r="V53" s="7" t="s">
        <v>0</v>
      </c>
      <c r="W53" s="16" t="str">
        <f>HYPERLINK("http://www.aruplab.com/Testing-Information/resources/HotLines/HotLineDocs/Oct2024QHL/3018559.pdf","H")</f>
        <v>H</v>
      </c>
      <c r="X53" s="16" t="str">
        <f>HYPERLINK("http://www.aruplab.com/Testing-Information/resources/HotLines/TDMix/Oct2024QHL/3018559.xlsx","T")</f>
        <v>T</v>
      </c>
      <c r="Y53" s="16" t="str">
        <f>HYPERLINK("http://www.aruplab.com/Testing-Information/resources/HotLines/Sample_Reports/Oct2024QHL/3018559_Allergen, Food, Walnut (Juglans spp) With Reflex to Components, IgE_WALNUT R.pdf","E")</f>
        <v>E</v>
      </c>
      <c r="Z53" s="16" t="str">
        <f>HYPERLINK("https://connect.aruplab.com/Pricing/TestPrice/3018559/D10212024","P")</f>
        <v>P</v>
      </c>
      <c r="AA53" s="8">
        <v>45516</v>
      </c>
    </row>
    <row r="54" spans="1:27" ht="45">
      <c r="A54" s="6" t="s">
        <v>168</v>
      </c>
      <c r="B54" s="6" t="s">
        <v>169</v>
      </c>
      <c r="C54" s="6" t="s">
        <v>170</v>
      </c>
      <c r="D54" s="7" t="s">
        <v>35</v>
      </c>
      <c r="E54" s="7" t="s">
        <v>0</v>
      </c>
      <c r="F54" s="7" t="s">
        <v>0</v>
      </c>
      <c r="G54" s="7" t="s">
        <v>0</v>
      </c>
      <c r="H54" s="7" t="s">
        <v>0</v>
      </c>
      <c r="I54" s="7" t="s">
        <v>0</v>
      </c>
      <c r="J54" s="7" t="s">
        <v>0</v>
      </c>
      <c r="K54" s="7" t="s">
        <v>0</v>
      </c>
      <c r="L54" s="7" t="s">
        <v>0</v>
      </c>
      <c r="M54" s="7" t="s">
        <v>0</v>
      </c>
      <c r="N54" s="7" t="s">
        <v>0</v>
      </c>
      <c r="O54" s="7" t="s">
        <v>0</v>
      </c>
      <c r="P54" s="7" t="s">
        <v>0</v>
      </c>
      <c r="Q54" s="7" t="s">
        <v>0</v>
      </c>
      <c r="R54" s="7" t="s">
        <v>0</v>
      </c>
      <c r="S54" s="7" t="s">
        <v>0</v>
      </c>
      <c r="T54" s="7" t="s">
        <v>0</v>
      </c>
      <c r="U54" s="7" t="s">
        <v>0</v>
      </c>
      <c r="V54" s="7" t="s">
        <v>0</v>
      </c>
      <c r="W54" s="16" t="str">
        <f>HYPERLINK("http://www.aruplab.com/Testing-Information/resources/HotLines/HotLineDocs/Oct2024QHL/3018561.pdf","H")</f>
        <v>H</v>
      </c>
      <c r="X54" s="16" t="str">
        <f>HYPERLINK("http://www.aruplab.com/Testing-Information/resources/HotLines/TDMix/Oct2024QHL/3018561.xlsx","T")</f>
        <v>T</v>
      </c>
      <c r="Y54" s="16" t="str">
        <f>HYPERLINK("http://www.aruplab.com/Testing-Information/resources/HotLines/Sample_Reports/Oct2024QHL/3018561_Allergen, Food, Cashew Component rAna o 3, IgE_ANA O 3.pdf","E")</f>
        <v>E</v>
      </c>
      <c r="Z54" s="16" t="str">
        <f>HYPERLINK("https://connect.aruplab.com/Pricing/TestPrice/3018561/D10212024","P")</f>
        <v>P</v>
      </c>
      <c r="AA54" s="8">
        <v>45516</v>
      </c>
    </row>
    <row r="55" spans="1:27" ht="45">
      <c r="A55" s="6" t="s">
        <v>171</v>
      </c>
      <c r="B55" s="6" t="s">
        <v>172</v>
      </c>
      <c r="C55" s="6" t="s">
        <v>173</v>
      </c>
      <c r="D55" s="7" t="s">
        <v>35</v>
      </c>
      <c r="E55" s="7" t="s">
        <v>0</v>
      </c>
      <c r="F55" s="7" t="s">
        <v>0</v>
      </c>
      <c r="G55" s="7" t="s">
        <v>0</v>
      </c>
      <c r="H55" s="7" t="s">
        <v>0</v>
      </c>
      <c r="I55" s="7" t="s">
        <v>0</v>
      </c>
      <c r="J55" s="7" t="s">
        <v>0</v>
      </c>
      <c r="K55" s="7" t="s">
        <v>0</v>
      </c>
      <c r="L55" s="7" t="s">
        <v>0</v>
      </c>
      <c r="M55" s="7" t="s">
        <v>0</v>
      </c>
      <c r="N55" s="7" t="s">
        <v>0</v>
      </c>
      <c r="O55" s="7" t="s">
        <v>0</v>
      </c>
      <c r="P55" s="7" t="s">
        <v>0</v>
      </c>
      <c r="Q55" s="7" t="s">
        <v>0</v>
      </c>
      <c r="R55" s="7" t="s">
        <v>0</v>
      </c>
      <c r="S55" s="7" t="s">
        <v>0</v>
      </c>
      <c r="T55" s="7" t="s">
        <v>0</v>
      </c>
      <c r="U55" s="7" t="s">
        <v>0</v>
      </c>
      <c r="V55" s="7" t="s">
        <v>0</v>
      </c>
      <c r="W55" s="16" t="str">
        <f>HYPERLINK("http://www.aruplab.com/Testing-Information/resources/HotLines/HotLineDocs/Oct2024QHL/3018562.pdf","H")</f>
        <v>H</v>
      </c>
      <c r="X55" s="16" t="str">
        <f>HYPERLINK("http://www.aruplab.com/Testing-Information/resources/HotLines/TDMix/Oct2024QHL/3018562.xlsx","T")</f>
        <v>T</v>
      </c>
      <c r="Y55" s="16" t="str">
        <f>HYPERLINK("http://www.aruplab.com/Testing-Information/resources/HotLines/Sample_Reports/Oct2024QHL/3018562_Allergen, Food, Cashew With Reflex to Components, IgE_CASHEW R.pdf","E")</f>
        <v>E</v>
      </c>
      <c r="Z55" s="16" t="str">
        <f>HYPERLINK("https://connect.aruplab.com/Pricing/TestPrice/3018562/D10212024","P")</f>
        <v>P</v>
      </c>
      <c r="AA55" s="8">
        <v>45516</v>
      </c>
    </row>
    <row r="56" spans="1:27" ht="7.7" customHeight="1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bot-0001</cp:lastModifiedBy>
  <dcterms:created xsi:type="dcterms:W3CDTF">2024-08-31T00:00:21Z</dcterms:created>
  <dcterms:modified xsi:type="dcterms:W3CDTF">2024-09-03T21:00:38Z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2024-08-31T00:00:10Z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3fd8f9e7-8a19-4152-8a37-f08357f721bb</vt:lpwstr>
  </property>
  <property fmtid="{D5CDD505-2E9C-101B-9397-08002B2CF9AE}" pid="8" name="MSIP_Label_7528a15d-fe30-4bc2-853f-da171899c8c3_ContentBits">
    <vt:lpwstr>2</vt:lpwstr>
  </property>
</Properties>
</file>